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lgrpnet-my.sharepoint.com/personal/jharbes_radiusglobal_com/Documents/2021 Earnings/Q2 2021 Earnings/"/>
    </mc:Choice>
  </mc:AlternateContent>
  <xr:revisionPtr revIDLastSave="0" documentId="8_{4D10DCA6-A3D1-49AC-A58F-0B9F21A3EB99}" xr6:coauthVersionLast="47" xr6:coauthVersionMax="47" xr10:uidLastSave="{00000000-0000-0000-0000-000000000000}"/>
  <bookViews>
    <workbookView xWindow="-110" yWindow="-110" windowWidth="25180" windowHeight="16260" tabRatio="834" xr2:uid="{00000000-000D-0000-FFFF-FFFF00000000}"/>
  </bookViews>
  <sheets>
    <sheet name="Table of Contents" sheetId="32" r:id="rId1"/>
    <sheet name="US GAAP Balance Sheet" sheetId="1" r:id="rId2"/>
    <sheet name="US GAAP P&amp;L" sheetId="2" r:id="rId3"/>
    <sheet name="Cash Flow Statement" sheetId="6" r:id="rId4"/>
    <sheet name="EBITDA" sheetId="29" r:id="rId5"/>
    <sheet name="Acq CapEx" sheetId="30" r:id="rId6"/>
    <sheet name="Other Metrics" sheetId="33" r:id="rId7"/>
  </sheets>
  <definedNames>
    <definedName name="FN_APAE_T1" localSheetId="6">#REF!</definedName>
    <definedName name="FN_APAE_T1">#REF!</definedName>
    <definedName name="FN_BC_T1" localSheetId="6">#REF!</definedName>
    <definedName name="FN_BC_T1">#REF!</definedName>
    <definedName name="FN_BC_T2" localSheetId="6">#REF!</definedName>
    <definedName name="FN_BC_T2">#REF!</definedName>
    <definedName name="FN_BDLCS_T1">#REF!</definedName>
    <definedName name="FN_BDLCS_T2">#REF!</definedName>
    <definedName name="FN_BPSSAP_T1">#REF!</definedName>
    <definedName name="FN_Debt_T1">#REF!</definedName>
    <definedName name="FN_GIA_T2">#REF!</definedName>
    <definedName name="FN_GIA_T3">#REF!</definedName>
    <definedName name="FN_OLTA_T1">#REF!</definedName>
    <definedName name="FN_RPI_T1">#REF!</definedName>
    <definedName name="FN_RPI_T2">#REF!</definedName>
    <definedName name="FN_RPI_T3">#REF!</definedName>
    <definedName name="FN_RPI_T4">#REF!</definedName>
    <definedName name="FN_RPI_T5">#REF!</definedName>
    <definedName name="FN_SBC_T1">#REF!</definedName>
    <definedName name="FN_SBC_T2">#REF!</definedName>
    <definedName name="FN_SBC_T3">#REF!</definedName>
    <definedName name="FN_SBC_T4">#REF!</definedName>
    <definedName name="FN_SE_T1">#REF!</definedName>
    <definedName name="FN_TLRP_T1">#REF!</definedName>
    <definedName name="FS_Balance_Sheet">'US GAAP Balance Sheet'!$A$5:$H$50</definedName>
    <definedName name="FS_Cash_Flow">'Cash Flow Statement'!$A$4:$L$52</definedName>
    <definedName name="FS_Comprehensive_Loss">#REF!</definedName>
    <definedName name="FS_Equity_T1">#REF!</definedName>
    <definedName name="FS_Equity_T2">#REF!</definedName>
    <definedName name="FS_Equity_T3">#REF!</definedName>
    <definedName name="FS_Stmt_Of_Operation">'US GAAP P&amp;L'!$A$4:$L$33</definedName>
    <definedName name="MDA_T1">EBITDA!$A$4:$L$18</definedName>
    <definedName name="MDA_T2">'Acq CapEx'!$A$4:$L$10</definedName>
    <definedName name="MDA_T3" localSheetId="6">'Other Metrics'!$A$1:$L$4</definedName>
    <definedName name="MDA_T3">#REF!</definedName>
    <definedName name="MDA_T4">#REF!</definedName>
    <definedName name="MDA_T5">#REF!</definedName>
    <definedName name="MDA_T6">#REF!</definedName>
    <definedName name="MDA_T7">#REF!</definedName>
    <definedName name="MDA_T8">#REF!</definedName>
    <definedName name="Period_01">#REF!</definedName>
    <definedName name="Period_02">#REF!</definedName>
    <definedName name="Period_03">#REF!</definedName>
    <definedName name="Period_04">#REF!</definedName>
    <definedName name="Period_05">#REF!</definedName>
    <definedName name="Period_06">#REF!</definedName>
    <definedName name="Period_07">#REF!</definedName>
    <definedName name="Period_08">#REF!</definedName>
    <definedName name="Period_09">#REF!</definedName>
    <definedName name="Period_10">#REF!</definedName>
    <definedName name="Period_11">#REF!</definedName>
    <definedName name="Period_12">#REF!</definedName>
    <definedName name="Period_13">#REF!</definedName>
    <definedName name="Period_14">#REF!</definedName>
    <definedName name="Period_15">#REF!</definedName>
    <definedName name="Period_16">#REF!</definedName>
    <definedName name="Period_17">#REF!</definedName>
    <definedName name="Period_18">#REF!</definedName>
    <definedName name="Period_19">#REF!</definedName>
    <definedName name="Period_20">#REF!</definedName>
    <definedName name="Period_21">#REF!</definedName>
    <definedName name="Period_22">#REF!</definedName>
    <definedName name="Period_23">#REF!</definedName>
    <definedName name="Period_2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 i="33" l="1"/>
  <c r="D2" i="33"/>
  <c r="E2" i="33"/>
  <c r="F2" i="33"/>
  <c r="G2" i="33"/>
  <c r="C2" i="33"/>
  <c r="G9" i="30"/>
  <c r="G8" i="30"/>
  <c r="G7" i="30"/>
  <c r="F9" i="30"/>
  <c r="F8" i="30"/>
  <c r="F7" i="30"/>
  <c r="G5" i="30"/>
  <c r="F5" i="30"/>
  <c r="D5" i="30"/>
  <c r="E5" i="30"/>
  <c r="C5" i="30"/>
  <c r="E9" i="30"/>
  <c r="E8" i="30"/>
  <c r="E7" i="30"/>
  <c r="C9" i="30"/>
  <c r="C8" i="30"/>
  <c r="C7" i="30"/>
  <c r="D10" i="30" l="1"/>
  <c r="E10" i="30" l="1"/>
  <c r="F10" i="30"/>
  <c r="G10" i="30"/>
  <c r="L14" i="29"/>
  <c r="I14" i="29"/>
  <c r="D14" i="29"/>
  <c r="E14" i="29"/>
  <c r="F14" i="29"/>
  <c r="G14" i="29"/>
  <c r="C14" i="29"/>
  <c r="L13" i="29"/>
  <c r="I13" i="29"/>
  <c r="D13" i="29"/>
  <c r="E13" i="29"/>
  <c r="F13" i="29"/>
  <c r="G13" i="29"/>
  <c r="C13" i="29"/>
  <c r="L12" i="29"/>
  <c r="I12" i="29"/>
  <c r="D12" i="29"/>
  <c r="E12" i="29"/>
  <c r="F12" i="29"/>
  <c r="G12" i="29"/>
  <c r="C12" i="29"/>
  <c r="L10" i="29"/>
  <c r="I10" i="29"/>
  <c r="D10" i="29"/>
  <c r="E10" i="29"/>
  <c r="F10" i="29"/>
  <c r="G10" i="29"/>
  <c r="C10" i="29"/>
  <c r="L9" i="29"/>
  <c r="I9" i="29"/>
  <c r="D9" i="29"/>
  <c r="E9" i="29"/>
  <c r="F9" i="29"/>
  <c r="G9" i="29"/>
  <c r="C9" i="29"/>
  <c r="L8" i="29"/>
  <c r="I8" i="29"/>
  <c r="D8" i="29"/>
  <c r="E8" i="29"/>
  <c r="F8" i="29"/>
  <c r="G8" i="29"/>
  <c r="C8" i="29"/>
  <c r="L7" i="29"/>
  <c r="L18" i="29"/>
  <c r="H32" i="1"/>
  <c r="G32" i="1"/>
  <c r="F32" i="1"/>
  <c r="E32" i="1"/>
  <c r="D32" i="1"/>
  <c r="C32" i="1"/>
  <c r="D22" i="6" l="1"/>
  <c r="D23" i="6"/>
  <c r="E23" i="6"/>
  <c r="F23" i="6"/>
  <c r="G23" i="6"/>
  <c r="D31" i="6"/>
  <c r="E31" i="6"/>
  <c r="F31" i="6"/>
  <c r="G31" i="6"/>
  <c r="D41" i="6"/>
  <c r="E41" i="6"/>
  <c r="F41" i="6"/>
  <c r="G41" i="6"/>
  <c r="G43" i="6" l="1"/>
  <c r="G48" i="6" s="1"/>
  <c r="D43" i="6"/>
  <c r="D48" i="6" s="1"/>
  <c r="E43" i="6"/>
  <c r="E48" i="6" s="1"/>
  <c r="F43" i="6"/>
  <c r="F48" i="6" s="1"/>
  <c r="D48" i="1" l="1"/>
  <c r="E48" i="1"/>
  <c r="F48" i="1"/>
  <c r="G48" i="1"/>
  <c r="H48" i="1"/>
  <c r="H38" i="1"/>
  <c r="D38" i="1"/>
  <c r="E38" i="1"/>
  <c r="F38" i="1"/>
  <c r="G38" i="1"/>
  <c r="H16" i="1"/>
  <c r="G16" i="1"/>
  <c r="F16" i="1"/>
  <c r="E16" i="1"/>
  <c r="D16" i="1"/>
  <c r="H12" i="1"/>
  <c r="G12" i="1"/>
  <c r="F12" i="1"/>
  <c r="E12" i="1"/>
  <c r="D12" i="1"/>
  <c r="F21" i="2"/>
  <c r="F14" i="2"/>
  <c r="F8" i="2"/>
  <c r="D21" i="2"/>
  <c r="D14" i="2"/>
  <c r="D8" i="2"/>
  <c r="D15" i="2" s="1"/>
  <c r="E50" i="1" l="1"/>
  <c r="E24" i="1"/>
  <c r="G24" i="1"/>
  <c r="D24" i="1"/>
  <c r="H50" i="1"/>
  <c r="H24" i="1"/>
  <c r="G50" i="1"/>
  <c r="F50" i="1"/>
  <c r="F24" i="1"/>
  <c r="F15" i="2"/>
  <c r="F22" i="2" s="1"/>
  <c r="F24" i="2" s="1"/>
  <c r="D22" i="2"/>
  <c r="D24" i="2" s="1"/>
  <c r="D50" i="1"/>
  <c r="C10" i="30"/>
  <c r="D26" i="2" l="1"/>
  <c r="D28" i="2" s="1"/>
  <c r="D31" i="2" s="1"/>
  <c r="D7" i="29"/>
  <c r="D11" i="29" s="1"/>
  <c r="D18" i="29" s="1"/>
  <c r="F26" i="2"/>
  <c r="F28" i="2" s="1"/>
  <c r="F31" i="2" s="1"/>
  <c r="F7" i="29"/>
  <c r="F11" i="29" s="1"/>
  <c r="F18" i="29" s="1"/>
  <c r="I23" i="6"/>
  <c r="L21" i="2" l="1"/>
  <c r="I21" i="2"/>
  <c r="G21" i="2"/>
  <c r="E21" i="2"/>
  <c r="C21" i="2"/>
  <c r="G14" i="2"/>
  <c r="G8" i="2"/>
  <c r="E14" i="2"/>
  <c r="E8" i="2"/>
  <c r="E15" i="2" l="1"/>
  <c r="G15" i="2"/>
  <c r="G22" i="2" s="1"/>
  <c r="G24" i="2" s="1"/>
  <c r="E22" i="2"/>
  <c r="E24" i="2" s="1"/>
  <c r="E26" i="2" l="1"/>
  <c r="E7" i="29"/>
  <c r="E11" i="29" s="1"/>
  <c r="E18" i="29" s="1"/>
  <c r="G26" i="2"/>
  <c r="G28" i="2" s="1"/>
  <c r="G31" i="2" s="1"/>
  <c r="G7" i="29"/>
  <c r="G11" i="29" s="1"/>
  <c r="G18" i="29" s="1"/>
  <c r="E28" i="2"/>
  <c r="E31" i="2" s="1"/>
  <c r="I41" i="6"/>
  <c r="I31" i="6"/>
  <c r="I10" i="30"/>
  <c r="I14" i="2"/>
  <c r="C14" i="2"/>
  <c r="L14" i="2"/>
  <c r="C8" i="2"/>
  <c r="I8" i="2"/>
  <c r="L8" i="2"/>
  <c r="L10" i="30"/>
  <c r="C48" i="1"/>
  <c r="C16" i="1"/>
  <c r="C12" i="1"/>
  <c r="L41" i="6"/>
  <c r="L31" i="6"/>
  <c r="L23" i="6"/>
  <c r="C41" i="6"/>
  <c r="C31" i="6"/>
  <c r="C23" i="6"/>
  <c r="C38" i="1"/>
  <c r="C43" i="6" l="1"/>
  <c r="C48" i="6" s="1"/>
  <c r="I43" i="6"/>
  <c r="I48" i="6" s="1"/>
  <c r="L43" i="6"/>
  <c r="L48" i="6" s="1"/>
  <c r="L15" i="2"/>
  <c r="C15" i="2"/>
  <c r="C22" i="2" s="1"/>
  <c r="C24" i="2" s="1"/>
  <c r="I15" i="2"/>
  <c r="I22" i="2" s="1"/>
  <c r="I24" i="2" s="1"/>
  <c r="C24" i="1"/>
  <c r="C50" i="1"/>
  <c r="I26" i="2" l="1"/>
  <c r="I28" i="2" s="1"/>
  <c r="I31" i="2" s="1"/>
  <c r="I7" i="29"/>
  <c r="I11" i="29" s="1"/>
  <c r="I18" i="29" s="1"/>
  <c r="C26" i="2"/>
  <c r="C7" i="29"/>
  <c r="C11" i="29" s="1"/>
  <c r="C18" i="29" s="1"/>
  <c r="C28" i="2"/>
  <c r="C31" i="2" s="1"/>
</calcChain>
</file>

<file path=xl/sharedStrings.xml><?xml version="1.0" encoding="utf-8"?>
<sst xmlns="http://schemas.openxmlformats.org/spreadsheetml/2006/main" count="208" uniqueCount="167">
  <si>
    <t xml:space="preserve"> December 31, 
2020</t>
  </si>
  <si>
    <t xml:space="preserve">Assets </t>
  </si>
  <si>
    <t>Current assets:</t>
  </si>
  <si>
    <t>Cash and cash equivalents</t>
  </si>
  <si>
    <t>Restricted cash</t>
  </si>
  <si>
    <t>Trade receivables, net</t>
  </si>
  <si>
    <t>Prepaid expenses and other current assets</t>
  </si>
  <si>
    <t>Total current assets</t>
  </si>
  <si>
    <t>Real property interests, net:</t>
  </si>
  <si>
    <t>Right-of-use assets - finance leases, net</t>
  </si>
  <si>
    <t>Real property interests, net</t>
  </si>
  <si>
    <t>Intangible assets, net</t>
  </si>
  <si>
    <t>Property and equipment, net</t>
  </si>
  <si>
    <t>Goodwill</t>
  </si>
  <si>
    <t>Deferred tax asset</t>
  </si>
  <si>
    <t>Restricted cash, long-term</t>
  </si>
  <si>
    <t>Other long-term assets</t>
  </si>
  <si>
    <t>Total assets</t>
  </si>
  <si>
    <t>Liabilities and Stockholders’ Equity</t>
  </si>
  <si>
    <t>Current liabilities:</t>
  </si>
  <si>
    <t>Accounts payable and accrued expenses</t>
  </si>
  <si>
    <t xml:space="preserve">Rent received in advance </t>
  </si>
  <si>
    <t xml:space="preserve">Finance lease liabilities, current </t>
  </si>
  <si>
    <t>Total current liabilities</t>
  </si>
  <si>
    <t>Finance lease liabilities</t>
  </si>
  <si>
    <t>Long-term debt, net of debt discount and deferred financing costs</t>
  </si>
  <si>
    <t>Deferred tax liability</t>
  </si>
  <si>
    <t>Other long-term liabilities</t>
  </si>
  <si>
    <t>Total liabilities</t>
  </si>
  <si>
    <t>Commitments and contingencies</t>
  </si>
  <si>
    <t>Stockholders’ equity:</t>
  </si>
  <si>
    <t>Additional paid-in capital</t>
  </si>
  <si>
    <t>Accumulated other comprehensive income</t>
  </si>
  <si>
    <t>Accumulated deficit</t>
  </si>
  <si>
    <t>Total stockholders’ equity attributable to Radius Global Infrastructure, Inc.</t>
  </si>
  <si>
    <t>Noncontrolling interest</t>
  </si>
  <si>
    <t>Successor</t>
  </si>
  <si>
    <t>Predecessor</t>
  </si>
  <si>
    <t>Period from
January 1,
2020 to
February 9,
2020</t>
  </si>
  <si>
    <t>Revenue</t>
  </si>
  <si>
    <t>Cost of service</t>
  </si>
  <si>
    <t>Gross profit</t>
  </si>
  <si>
    <t>Operating expenses:</t>
  </si>
  <si>
    <t>Selling, general and administrative</t>
  </si>
  <si>
    <t>Share-based compensation</t>
  </si>
  <si>
    <t>Amortization and depreciation</t>
  </si>
  <si>
    <t xml:space="preserve">Total operating expenses </t>
  </si>
  <si>
    <t>Other income (expense):</t>
  </si>
  <si>
    <t>Interest expense, net</t>
  </si>
  <si>
    <t>Other income (expense), net</t>
  </si>
  <si>
    <t>Total other income (expense), net</t>
  </si>
  <si>
    <t>Income (loss) before income tax expense</t>
  </si>
  <si>
    <t>Net income (loss)</t>
  </si>
  <si>
    <t>Net loss attributable to noncontrolling interest</t>
  </si>
  <si>
    <t xml:space="preserve"> </t>
  </si>
  <si>
    <t>Basic and diluted</t>
  </si>
  <si>
    <t xml:space="preserve">Predecessor </t>
  </si>
  <si>
    <t>Period from
January 1,
2020 to
February 9,
2020</t>
  </si>
  <si>
    <t xml:space="preserve">Cash flows from operating activities: </t>
  </si>
  <si>
    <t>Amortization of debt discount and deferred financing costs</t>
  </si>
  <si>
    <t>Provision for bad debt expense</t>
  </si>
  <si>
    <t>Deferred income taxes</t>
  </si>
  <si>
    <t>Change in assets and liabilities:</t>
  </si>
  <si>
    <t>Prepaid expenses and other assets</t>
  </si>
  <si>
    <t>Accounts payable, accrued expenses and other long-term liabilities</t>
  </si>
  <si>
    <t>Cash flows from investing activities:</t>
  </si>
  <si>
    <t>Cash paid in APW Acquisition, net of cash acquired</t>
  </si>
  <si>
    <t>Investments in real property interests and related intangible assets</t>
  </si>
  <si>
    <t>Advances on note receivable</t>
  </si>
  <si>
    <t>Purchases of property and equipment</t>
  </si>
  <si>
    <t>Net cash used in investing activities</t>
  </si>
  <si>
    <t>Cash flows from financing activities:</t>
  </si>
  <si>
    <t>Debt issuance costs</t>
  </si>
  <si>
    <t>Net change in cash and cash equivalents and restricted cash</t>
  </si>
  <si>
    <t xml:space="preserve">Cash and cash equivalents and restricted cash at beginning of period </t>
  </si>
  <si>
    <t>Cash and cash equivalents and restricted cash at end of period</t>
  </si>
  <si>
    <t>Supplemental disclosure of cash and non-cash transactions:</t>
  </si>
  <si>
    <t>Cash paid for interest</t>
  </si>
  <si>
    <t>Cash paid for income taxes</t>
  </si>
  <si>
    <t>(in thousands)</t>
  </si>
  <si>
    <t>(unaudited)</t>
  </si>
  <si>
    <t xml:space="preserve">Net income (loss) </t>
  </si>
  <si>
    <t xml:space="preserve">Amortization and depreciation </t>
  </si>
  <si>
    <t xml:space="preserve">Interest expense, net </t>
  </si>
  <si>
    <t xml:space="preserve">EBITDA </t>
  </si>
  <si>
    <t xml:space="preserve">Share-based compensation expense </t>
  </si>
  <si>
    <t xml:space="preserve">Adjusted EBITDA  </t>
  </si>
  <si>
    <t xml:space="preserve">Foreign exchange translation impacts and other </t>
  </si>
  <si>
    <t xml:space="preserve">Acquisition Capex </t>
  </si>
  <si>
    <t>Total liabilities and stockholders’ equity</t>
  </si>
  <si>
    <t xml:space="preserve">Operating loss </t>
  </si>
  <si>
    <t>Net loss attributable to stockholders</t>
  </si>
  <si>
    <t>Net loss attributable to common stockholders</t>
  </si>
  <si>
    <t>Stock dividend payment to holders of Series A Founders Preferred Stock</t>
  </si>
  <si>
    <t>Repayments of term loans and other debt</t>
  </si>
  <si>
    <t>Borrowings under loan agreements</t>
  </si>
  <si>
    <t>Weighted average common shares outstanding: </t>
  </si>
  <si>
    <t>Loss per common share:</t>
  </si>
  <si>
    <t>Effect of change in foreign currency exchange rates on cash, cash equivalents
   and restricted cash</t>
  </si>
  <si>
    <t>Telecom real property interests, net</t>
  </si>
  <si>
    <t>Telecom real property interest liabilities, current</t>
  </si>
  <si>
    <t>Telecom real property interest liabilities</t>
  </si>
  <si>
    <t>Impairment - decommissions</t>
  </si>
  <si>
    <t>Impairment – decommissions</t>
  </si>
  <si>
    <t>Amortization of finance lease and telecom real property interest liabilities discount</t>
  </si>
  <si>
    <t>Repayments of finance lease and telecom real property interest liabilities</t>
  </si>
  <si>
    <t>Impairment—decommissions</t>
  </si>
  <si>
    <t>Net cash provided by (used in) financing activities</t>
  </si>
  <si>
    <t>June 30, 
2021</t>
  </si>
  <si>
    <t>Three months
ended
June 30,
2021</t>
  </si>
  <si>
    <t>Six months
ended
June 30,
2021</t>
  </si>
  <si>
    <t>Period from
February 10,
2020 to
June 30,
2020</t>
  </si>
  <si>
    <t>Three months
ended
June 30,
2020</t>
  </si>
  <si>
    <t>Series A Founder Preferred Stock, $0.0001 par value; 1,600,000 shares authorized; 1,600,000
   shares issued and outstanding as of June 30, 2021 and December 31, 2020, respectively</t>
  </si>
  <si>
    <t>Series B Founder Preferred Stock, $0.0001 par value; 1,386,033 shares authorized; 1,386,033
   shares issued and outstanding as of June 30, 2021 and December 31, 2020, respectively</t>
  </si>
  <si>
    <t>Class B Common Stock, $0.0001 par value; 200,000,000 shares authorized; 11,611,769 and
   11,414,030 shares issued and outstanding as of June 30, 2021 and December 31, 2020, respectively</t>
  </si>
  <si>
    <t>Gain on extinguishment of debt</t>
  </si>
  <si>
    <t>Payment received on note receivable</t>
  </si>
  <si>
    <t>Period from
February 10,
2020 to
December 31,
2020</t>
  </si>
  <si>
    <t>Class A Common Stock, $0.0001 par value; 1,590,000,000 shares authorized; 75,684,862 and
  58,425,000 shares issued and outstanding as of June 30, 2021 and December 31, 2020, respectively</t>
  </si>
  <si>
    <t>Realized and unrealized gain (loss) on foreign currency debt</t>
  </si>
  <si>
    <t>Transaction-related costs</t>
  </si>
  <si>
    <t>Proceeds from issuance of common stock, net of issuance costs</t>
  </si>
  <si>
    <t>Proceeds from exercises of stock options and warrants</t>
  </si>
  <si>
    <t xml:space="preserve">Realized and unrealized loss (gain) on foreign currency debt </t>
  </si>
  <si>
    <t>Realized and unrealized foreign currency loss (gain) - other</t>
  </si>
  <si>
    <t>Nonrecurring Domestication and public company registration expenses</t>
  </si>
  <si>
    <t>Annualized in-place rents as of period end</t>
  </si>
  <si>
    <t>Three months ended March 31, 2021</t>
  </si>
  <si>
    <t>Period from
February 10,
2020 to
March 31,
2020</t>
  </si>
  <si>
    <t>March 31, 
2021</t>
  </si>
  <si>
    <t xml:space="preserve"> September 30, 
2020</t>
  </si>
  <si>
    <t>June 30, 
2020</t>
  </si>
  <si>
    <t>March 31, 
2020</t>
  </si>
  <si>
    <t>Three months
ended
March 31,
2021</t>
  </si>
  <si>
    <t>Income tax expense (benefit)</t>
  </si>
  <si>
    <t>Three months
ended
September 30,
2020</t>
  </si>
  <si>
    <t>Proceeds from term loans and other debt agreements</t>
  </si>
  <si>
    <t>Period from
February 10,
2020 to
September 30,
2020</t>
  </si>
  <si>
    <t>Note receivable</t>
  </si>
  <si>
    <t>Three months
ended
December 31,
2020</t>
  </si>
  <si>
    <t>Current portion of long-term debt</t>
  </si>
  <si>
    <t>Net cash provided by (used in) operating activities</t>
  </si>
  <si>
    <t>Adjustments to reconcile net income (loss) to net cash provided by (used in) operating activities:</t>
  </si>
  <si>
    <t>Realized and unrealized (gain) loss on foreign currency debt</t>
  </si>
  <si>
    <t>Radius Global Infrastructure, Inc. Quarterly Financial Data Supplement as presented on August 11, 2021</t>
  </si>
  <si>
    <t>Table of Contents</t>
  </si>
  <si>
    <t>Consolidated Historical Results</t>
  </si>
  <si>
    <t>2Q21</t>
  </si>
  <si>
    <t>Page</t>
  </si>
  <si>
    <t>Number of leases as of period end</t>
  </si>
  <si>
    <t>Number of sites as of period end</t>
  </si>
  <si>
    <t>Other Metrics</t>
  </si>
  <si>
    <t>RADIUS GLOBAL INFRASTRUCTURE, INC. AND SUBSIDIARIES
CONDENSED CONSOLIDATED STATEMENTS OF OPERATIONS (Unaudited)
(in USD thousands, except share and per share amounts)</t>
  </si>
  <si>
    <t>Condensed Consolidated Balance Sheets</t>
  </si>
  <si>
    <t>The following are reconciliations of EBITDA and Adjusted EBITDA to net income (loss), the most comparable GAAP measure:</t>
  </si>
  <si>
    <t>The following is a reconciliation of Acquisition Capex to the amounts included as an investing cash flow in our consolidated statements of cash flows for investments in real property interests and related intangible assets, the most comparable GAAP measure, which generally represents up-front payments made in connection the acquisition of these assets during the period.  The primary adjustment to the comparable GAAP measure is “committed contractual payments for investments in real property interests and intangible assets”, which represents the total amount of future payments that we were contractually committed to make in connection with our acquisitions of real property interests and intangible assets that occurred during the period. Additionally, foreign exchange translation adjustments impact the determination of Acquisition Capex.</t>
  </si>
  <si>
    <t>Reconciliations of EBITDA and Adjusted EBITDA to Net Income (Loss)</t>
  </si>
  <si>
    <t>Condensed Consolidated Statements of Operations</t>
  </si>
  <si>
    <t>Condensed Consolidated Statements of Cash Flows</t>
  </si>
  <si>
    <t>Reconciliations of Acquisition Capex to Investments in Real Property Interests and Related Intangible Assets</t>
  </si>
  <si>
    <t xml:space="preserve">Committed contractual payments for investments in real property interests and intangible assets </t>
  </si>
  <si>
    <t>x</t>
  </si>
  <si>
    <t>RADIUS GLOBAL INFRASTRUCTURE, INC. AND SUBSIDIARIES
CONDENSED CONSOLIDATED STATEMENTS OF CASH FLOWS (Unaudited)
(in USD thousands)</t>
  </si>
  <si>
    <t>Year ended December 31, 2019</t>
  </si>
  <si>
    <t>Revenue for the year ended December 31</t>
  </si>
  <si>
    <t>RADIUS GLOBAL INFRASTRUCTURE, INC. AND SUBSIDIARIES
CONDENSED CONSOLIDATED BALANCE SHEETS (Unaudited)
(in USD thousands, except share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</si>
</sst>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_);_(* \(#,##0\);_(* &quot;-&quot;??_);_(@_)"/>
  </numFmts>
  <fonts count="23" x14ac:knownFonts="1">
    <font>
      <sz val="11"/>
      <color theme="1"/>
      <name val="Calibri"/>
      <family val="2"/>
      <scheme val="minor"/>
    </font>
    <font>
      <b/>
      <sz val="8"/>
      <color rgb="FF000000"/>
      <name val="Times New Roman"/>
      <family val="1"/>
    </font>
    <font>
      <sz val="8"/>
      <color rgb="FF000000"/>
      <name val="Times New Roman"/>
      <family val="1"/>
    </font>
    <font>
      <sz val="8"/>
      <color theme="1"/>
      <name val="Times New Roman"/>
      <family val="1"/>
    </font>
    <font>
      <b/>
      <sz val="9"/>
      <color theme="1"/>
      <name val="Times New Roman"/>
      <family val="1"/>
    </font>
    <font>
      <b/>
      <sz val="8"/>
      <color theme="1"/>
      <name val="Times New Roman"/>
      <family val="1"/>
    </font>
    <font>
      <sz val="10"/>
      <color theme="1"/>
      <name val="Times New Roman"/>
      <family val="1"/>
    </font>
    <font>
      <b/>
      <sz val="10"/>
      <color theme="1"/>
      <name val="Times New Roman"/>
      <family val="1"/>
    </font>
    <font>
      <sz val="11"/>
      <color theme="1"/>
      <name val="Calibri"/>
      <family val="2"/>
      <scheme val="minor"/>
    </font>
    <font>
      <sz val="10"/>
      <color theme="1"/>
      <name val="Times New Roman"/>
      <family val="2"/>
    </font>
    <font>
      <sz val="10"/>
      <name val="Arial"/>
      <family val="2"/>
    </font>
    <font>
      <sz val="10"/>
      <color theme="1"/>
      <name val="Calibri"/>
      <family val="2"/>
      <scheme val="minor"/>
    </font>
    <font>
      <sz val="9"/>
      <color theme="1"/>
      <name val="Times New Roman"/>
      <family val="1"/>
    </font>
    <font>
      <b/>
      <sz val="9"/>
      <color rgb="FF000000"/>
      <name val="Times New Roman"/>
      <family val="1"/>
    </font>
    <font>
      <sz val="9"/>
      <color rgb="FF000000"/>
      <name val="Times New Roman"/>
      <family val="1"/>
    </font>
    <font>
      <i/>
      <sz val="9"/>
      <color rgb="FF000000"/>
      <name val="Times New Roman"/>
      <family val="1"/>
    </font>
    <font>
      <b/>
      <sz val="8"/>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b/>
      <u/>
      <sz val="11"/>
      <color theme="1"/>
      <name val="Times New Roman"/>
      <family val="1"/>
    </font>
    <font>
      <b/>
      <sz val="11"/>
      <color theme="1"/>
      <name val="Calibri"/>
      <family val="2"/>
      <scheme val="minor"/>
    </font>
    <font>
      <sz val="8"/>
      <name val="Calibri"/>
      <family val="2"/>
      <scheme val="minor"/>
    </font>
  </fonts>
  <fills count="4">
    <fill>
      <patternFill patternType="none"/>
    </fill>
    <fill>
      <patternFill patternType="gray125"/>
    </fill>
    <fill>
      <patternFill patternType="solid">
        <fgColor rgb="FFCFF0FC"/>
        <bgColor indexed="64"/>
      </patternFill>
    </fill>
    <fill>
      <patternFill patternType="solid">
        <fgColor theme="2" tint="-0.249977111117893"/>
        <bgColor indexed="64"/>
      </patternFill>
    </fill>
  </fills>
  <borders count="9">
    <border>
      <left/>
      <right/>
      <top/>
      <bottom/>
      <diagonal/>
    </border>
    <border>
      <left/>
      <right/>
      <top style="medium">
        <color indexed="64"/>
      </top>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style="medium">
        <color indexed="64"/>
      </bottom>
      <diagonal/>
    </border>
    <border>
      <left/>
      <right/>
      <top style="double">
        <color indexed="64"/>
      </top>
      <bottom/>
      <diagonal/>
    </border>
    <border>
      <left/>
      <right style="medium">
        <color indexed="64"/>
      </right>
      <top/>
      <bottom/>
      <diagonal/>
    </border>
    <border>
      <left style="thick">
        <color indexed="64"/>
      </left>
      <right/>
      <top/>
      <bottom/>
      <diagonal/>
    </border>
  </borders>
  <cellStyleXfs count="9">
    <xf numFmtId="0" fontId="0" fillId="0" borderId="0"/>
    <xf numFmtId="0" fontId="9" fillId="0" borderId="0"/>
    <xf numFmtId="0" fontId="8" fillId="0" borderId="0"/>
    <xf numFmtId="0" fontId="9" fillId="0" borderId="0"/>
    <xf numFmtId="0" fontId="10" fillId="0" borderId="0">
      <alignment vertical="top"/>
    </xf>
    <xf numFmtId="0" fontId="10" fillId="0" borderId="0"/>
    <xf numFmtId="0" fontId="8" fillId="0" borderId="0"/>
    <xf numFmtId="0" fontId="10" fillId="0" borderId="0">
      <alignment vertical="top"/>
    </xf>
    <xf numFmtId="43" fontId="8" fillId="0" borderId="0" applyFont="0" applyFill="0" applyBorder="0" applyAlignment="0" applyProtection="0"/>
  </cellStyleXfs>
  <cellXfs count="195">
    <xf numFmtId="0" fontId="0" fillId="0" borderId="0" xfId="0"/>
    <xf numFmtId="0" fontId="0" fillId="0" borderId="0" xfId="0" applyAlignment="1">
      <alignment wrapText="1"/>
    </xf>
    <xf numFmtId="0" fontId="0" fillId="0" borderId="0" xfId="0" applyAlignment="1"/>
    <xf numFmtId="0" fontId="0" fillId="0" borderId="0" xfId="0" applyAlignment="1">
      <alignment horizontal="center"/>
    </xf>
    <xf numFmtId="0" fontId="0" fillId="0" borderId="0" xfId="0" applyAlignment="1">
      <alignment horizontal="right"/>
    </xf>
    <xf numFmtId="49" fontId="7" fillId="0" borderId="0" xfId="0" applyNumberFormat="1" applyFont="1" applyAlignment="1">
      <alignment vertical="center"/>
    </xf>
    <xf numFmtId="0" fontId="6" fillId="0" borderId="0" xfId="0" applyFont="1"/>
    <xf numFmtId="0" fontId="3" fillId="0" borderId="0" xfId="0" applyFont="1"/>
    <xf numFmtId="0" fontId="3" fillId="0" borderId="0" xfId="0" applyNumberFormat="1" applyFont="1" applyAlignment="1">
      <alignment wrapText="1"/>
    </xf>
    <xf numFmtId="0" fontId="0" fillId="0" borderId="0" xfId="0" applyNumberFormat="1" applyAlignment="1">
      <alignment wrapText="1"/>
    </xf>
    <xf numFmtId="49" fontId="0" fillId="0" borderId="0" xfId="0" applyNumberFormat="1" applyAlignment="1">
      <alignment wrapText="1"/>
    </xf>
    <xf numFmtId="0" fontId="5" fillId="0" borderId="0" xfId="0" applyNumberFormat="1" applyFont="1" applyAlignment="1">
      <alignment horizontal="center" wrapText="1"/>
    </xf>
    <xf numFmtId="0" fontId="6" fillId="0" borderId="0" xfId="0" applyFont="1" applyFill="1" applyAlignment="1">
      <alignment vertical="center"/>
    </xf>
    <xf numFmtId="165" fontId="6" fillId="0" borderId="0" xfId="0" applyNumberFormat="1" applyFont="1" applyFill="1" applyAlignment="1">
      <alignment horizontal="right"/>
    </xf>
    <xf numFmtId="0" fontId="11" fillId="0" borderId="0" xfId="0" applyFont="1"/>
    <xf numFmtId="49" fontId="6" fillId="0" borderId="0" xfId="0" applyNumberFormat="1" applyFont="1" applyFill="1" applyAlignment="1">
      <alignment vertical="center"/>
    </xf>
    <xf numFmtId="49" fontId="0" fillId="0" borderId="0" xfId="0" applyNumberFormat="1" applyAlignment="1"/>
    <xf numFmtId="49" fontId="4" fillId="0" borderId="0" xfId="0" applyNumberFormat="1" applyFont="1" applyAlignment="1">
      <alignment vertical="center"/>
    </xf>
    <xf numFmtId="164" fontId="6" fillId="0" borderId="0" xfId="0" applyNumberFormat="1" applyFont="1" applyFill="1" applyAlignment="1">
      <alignment horizontal="right"/>
    </xf>
    <xf numFmtId="165" fontId="6" fillId="0" borderId="2" xfId="0" applyNumberFormat="1" applyFont="1" applyFill="1" applyBorder="1" applyAlignment="1">
      <alignment horizontal="right"/>
    </xf>
    <xf numFmtId="49" fontId="7" fillId="0" borderId="0" xfId="0" applyNumberFormat="1" applyFont="1" applyFill="1" applyAlignment="1">
      <alignment vertical="center"/>
    </xf>
    <xf numFmtId="49" fontId="11" fillId="0" borderId="0" xfId="0" applyNumberFormat="1" applyFont="1" applyAlignment="1"/>
    <xf numFmtId="165" fontId="6" fillId="0" borderId="0" xfId="0" applyNumberFormat="1" applyFont="1" applyFill="1" applyBorder="1" applyAlignment="1">
      <alignment horizontal="right"/>
    </xf>
    <xf numFmtId="49" fontId="7" fillId="0" borderId="0" xfId="0" applyNumberFormat="1" applyFont="1" applyFill="1" applyAlignment="1">
      <alignment horizontal="justify" vertical="center"/>
    </xf>
    <xf numFmtId="0" fontId="6" fillId="0" borderId="0" xfId="0" applyFont="1" applyFill="1" applyAlignment="1">
      <alignment horizontal="justify" vertical="center" wrapText="1"/>
    </xf>
    <xf numFmtId="49" fontId="6" fillId="0" borderId="0" xfId="0" applyNumberFormat="1" applyFont="1" applyFill="1" applyAlignment="1">
      <alignment horizontal="justify" vertical="center"/>
    </xf>
    <xf numFmtId="49" fontId="1" fillId="0" borderId="0" xfId="0" applyNumberFormat="1" applyFont="1" applyFill="1" applyAlignment="1">
      <alignment vertical="center" wrapText="1"/>
    </xf>
    <xf numFmtId="0" fontId="2" fillId="0" borderId="0" xfId="0" applyNumberFormat="1" applyFont="1" applyFill="1" applyAlignment="1">
      <alignment vertical="center" wrapText="1"/>
    </xf>
    <xf numFmtId="49" fontId="2" fillId="0" borderId="0" xfId="0" applyNumberFormat="1" applyFont="1" applyFill="1" applyAlignment="1">
      <alignment vertical="center" wrapText="1"/>
    </xf>
    <xf numFmtId="0" fontId="2" fillId="0" borderId="0" xfId="0" applyNumberFormat="1" applyFont="1" applyFill="1" applyAlignment="1">
      <alignment horizontal="left" vertical="center" wrapText="1" indent="1"/>
    </xf>
    <xf numFmtId="0" fontId="2" fillId="0" borderId="0" xfId="0" applyNumberFormat="1" applyFont="1" applyFill="1" applyAlignment="1">
      <alignment horizontal="left" vertical="center" wrapText="1" indent="2"/>
    </xf>
    <xf numFmtId="0" fontId="3" fillId="0" borderId="0" xfId="0" applyFont="1" applyFill="1" applyAlignment="1">
      <alignment horizontal="right"/>
    </xf>
    <xf numFmtId="165" fontId="3" fillId="0" borderId="0" xfId="0" applyNumberFormat="1" applyFont="1" applyFill="1" applyAlignment="1">
      <alignment horizontal="right"/>
    </xf>
    <xf numFmtId="49" fontId="2" fillId="0" borderId="0" xfId="0" applyNumberFormat="1" applyFont="1" applyFill="1" applyAlignment="1">
      <alignment horizontal="left" vertical="center" wrapText="1" indent="1"/>
    </xf>
    <xf numFmtId="49" fontId="2" fillId="0" borderId="0" xfId="0" applyNumberFormat="1" applyFont="1" applyFill="1" applyAlignment="1">
      <alignment horizontal="left" vertical="center" wrapText="1" indent="2"/>
    </xf>
    <xf numFmtId="165" fontId="3" fillId="0" borderId="0" xfId="0" applyNumberFormat="1" applyFont="1" applyFill="1" applyAlignment="1">
      <alignment horizontal="right" wrapText="1"/>
    </xf>
    <xf numFmtId="0" fontId="6" fillId="0" borderId="0" xfId="0" applyNumberFormat="1" applyFont="1" applyFill="1" applyAlignment="1">
      <alignment horizontal="left" vertical="top" wrapText="1"/>
    </xf>
    <xf numFmtId="0" fontId="6" fillId="0" borderId="0" xfId="0" applyNumberFormat="1" applyFont="1" applyFill="1" applyAlignment="1">
      <alignment horizontal="left" vertical="top"/>
    </xf>
    <xf numFmtId="0" fontId="7" fillId="0" borderId="0" xfId="0" applyNumberFormat="1" applyFont="1" applyFill="1" applyAlignment="1">
      <alignment horizontal="left" vertical="top"/>
    </xf>
    <xf numFmtId="0" fontId="0" fillId="0" borderId="0" xfId="0" applyNumberFormat="1" applyAlignment="1">
      <alignment horizontal="left" vertical="top"/>
    </xf>
    <xf numFmtId="0" fontId="11" fillId="0" borderId="0" xfId="0" applyNumberFormat="1" applyFont="1" applyAlignment="1">
      <alignment horizontal="left" vertical="top"/>
    </xf>
    <xf numFmtId="49" fontId="6" fillId="0" borderId="0" xfId="0" applyNumberFormat="1" applyFont="1" applyFill="1" applyAlignment="1">
      <alignment horizontal="right"/>
    </xf>
    <xf numFmtId="49" fontId="0" fillId="0" borderId="0" xfId="0" applyNumberFormat="1" applyBorder="1" applyAlignment="1">
      <alignment horizontal="left"/>
    </xf>
    <xf numFmtId="49" fontId="0" fillId="0" borderId="0" xfId="0" applyNumberFormat="1" applyAlignment="1">
      <alignment horizontal="left"/>
    </xf>
    <xf numFmtId="165" fontId="2" fillId="0" borderId="0" xfId="0" applyNumberFormat="1" applyFont="1" applyFill="1" applyAlignment="1">
      <alignment horizontal="right" wrapText="1"/>
    </xf>
    <xf numFmtId="165" fontId="3" fillId="0" borderId="2" xfId="0" applyNumberFormat="1" applyFont="1" applyFill="1" applyBorder="1" applyAlignment="1">
      <alignment horizontal="right"/>
    </xf>
    <xf numFmtId="165" fontId="3" fillId="0" borderId="0" xfId="0" applyNumberFormat="1" applyFont="1" applyFill="1" applyBorder="1" applyAlignment="1">
      <alignment horizontal="right"/>
    </xf>
    <xf numFmtId="0" fontId="12" fillId="0" borderId="0" xfId="0" applyFont="1" applyAlignment="1">
      <alignment wrapText="1"/>
    </xf>
    <xf numFmtId="0" fontId="13" fillId="0" borderId="0" xfId="0" applyNumberFormat="1" applyFont="1" applyFill="1" applyAlignment="1">
      <alignment vertical="center" wrapText="1"/>
    </xf>
    <xf numFmtId="49" fontId="13" fillId="0" borderId="0" xfId="0" applyNumberFormat="1" applyFont="1" applyFill="1" applyAlignment="1">
      <alignment horizontal="left" vertical="center"/>
    </xf>
    <xf numFmtId="49" fontId="12" fillId="0" borderId="0" xfId="0" applyNumberFormat="1" applyFont="1" applyFill="1" applyAlignment="1">
      <alignment horizontal="left"/>
    </xf>
    <xf numFmtId="0" fontId="14" fillId="0" borderId="0" xfId="0" applyNumberFormat="1" applyFont="1" applyFill="1" applyAlignment="1">
      <alignment vertical="center" wrapText="1"/>
    </xf>
    <xf numFmtId="49" fontId="14" fillId="0" borderId="0" xfId="0" applyNumberFormat="1" applyFont="1" applyFill="1" applyAlignment="1">
      <alignment horizontal="left" vertical="center"/>
    </xf>
    <xf numFmtId="0" fontId="14" fillId="0" borderId="0" xfId="0" applyNumberFormat="1" applyFont="1" applyFill="1" applyAlignment="1">
      <alignment horizontal="left" vertical="center" wrapText="1" indent="1"/>
    </xf>
    <xf numFmtId="0" fontId="14" fillId="0" borderId="0" xfId="0" applyNumberFormat="1" applyFont="1" applyFill="1" applyAlignment="1">
      <alignment horizontal="left" vertical="center" wrapText="1" indent="2"/>
    </xf>
    <xf numFmtId="0" fontId="14" fillId="0" borderId="0" xfId="0" applyNumberFormat="1" applyFont="1" applyFill="1" applyAlignment="1">
      <alignment horizontal="left" vertical="center" wrapText="1" indent="3"/>
    </xf>
    <xf numFmtId="0" fontId="12" fillId="0" borderId="0" xfId="0" applyNumberFormat="1" applyFont="1" applyFill="1" applyAlignment="1">
      <alignment wrapText="1"/>
    </xf>
    <xf numFmtId="0" fontId="15" fillId="0" borderId="0" xfId="0" applyNumberFormat="1" applyFont="1" applyFill="1" applyAlignment="1">
      <alignment vertical="center" wrapText="1"/>
    </xf>
    <xf numFmtId="49" fontId="15" fillId="0" borderId="0" xfId="0" applyNumberFormat="1" applyFont="1" applyFill="1" applyAlignment="1">
      <alignment horizontal="left" vertical="center"/>
    </xf>
    <xf numFmtId="49" fontId="6" fillId="0" borderId="7" xfId="0" applyNumberFormat="1" applyFont="1" applyFill="1" applyBorder="1" applyAlignment="1">
      <alignment vertical="center"/>
    </xf>
    <xf numFmtId="49" fontId="6" fillId="0" borderId="7" xfId="0" applyNumberFormat="1" applyFont="1" applyFill="1" applyBorder="1" applyAlignment="1">
      <alignment horizontal="justify" vertical="center"/>
    </xf>
    <xf numFmtId="0" fontId="12" fillId="0" borderId="0" xfId="0" applyFont="1" applyFill="1" applyAlignment="1"/>
    <xf numFmtId="165" fontId="12" fillId="0" borderId="0" xfId="0" applyNumberFormat="1" applyFont="1" applyFill="1" applyAlignment="1"/>
    <xf numFmtId="164" fontId="12" fillId="0" borderId="0" xfId="0" applyNumberFormat="1" applyFont="1" applyFill="1" applyAlignment="1">
      <alignment horizontal="right"/>
    </xf>
    <xf numFmtId="165" fontId="14" fillId="0" borderId="0" xfId="0" applyNumberFormat="1" applyFont="1" applyFill="1" applyAlignment="1">
      <alignment horizontal="right"/>
    </xf>
    <xf numFmtId="165" fontId="14" fillId="0" borderId="2" xfId="0" applyNumberFormat="1" applyFont="1" applyFill="1" applyBorder="1" applyAlignment="1">
      <alignment horizontal="right"/>
    </xf>
    <xf numFmtId="165" fontId="12" fillId="0" borderId="2" xfId="0" applyNumberFormat="1" applyFont="1" applyFill="1" applyBorder="1" applyAlignment="1">
      <alignment horizontal="right"/>
    </xf>
    <xf numFmtId="165" fontId="12" fillId="0" borderId="0" xfId="0" applyNumberFormat="1" applyFont="1" applyFill="1" applyAlignment="1">
      <alignment horizontal="right"/>
    </xf>
    <xf numFmtId="165" fontId="12" fillId="0" borderId="5" xfId="0" applyNumberFormat="1" applyFont="1" applyFill="1" applyBorder="1" applyAlignment="1">
      <alignment horizontal="right"/>
    </xf>
    <xf numFmtId="164" fontId="14" fillId="0" borderId="4" xfId="0" applyNumberFormat="1" applyFont="1" applyFill="1" applyBorder="1" applyAlignment="1">
      <alignment horizontal="right"/>
    </xf>
    <xf numFmtId="0" fontId="14" fillId="0" borderId="0" xfId="0" applyFont="1" applyFill="1" applyAlignment="1">
      <alignment horizontal="right"/>
    </xf>
    <xf numFmtId="0" fontId="12" fillId="0" borderId="0" xfId="0" applyFont="1" applyFill="1" applyAlignment="1">
      <alignment horizontal="right"/>
    </xf>
    <xf numFmtId="164" fontId="14" fillId="0" borderId="0" xfId="0" applyNumberFormat="1" applyFont="1" applyFill="1" applyAlignment="1">
      <alignment horizontal="right"/>
    </xf>
    <xf numFmtId="0" fontId="13" fillId="0" borderId="1" xfId="0" applyFont="1" applyFill="1" applyBorder="1" applyAlignment="1">
      <alignment horizontal="right"/>
    </xf>
    <xf numFmtId="49" fontId="13" fillId="0" borderId="7" xfId="0" applyNumberFormat="1" applyFont="1" applyFill="1" applyBorder="1" applyAlignment="1">
      <alignment horizontal="left"/>
    </xf>
    <xf numFmtId="49" fontId="14" fillId="0" borderId="7" xfId="0" applyNumberFormat="1" applyFont="1" applyFill="1" applyBorder="1" applyAlignment="1">
      <alignment horizontal="left"/>
    </xf>
    <xf numFmtId="49" fontId="14" fillId="0" borderId="0" xfId="0" applyNumberFormat="1" applyFont="1" applyFill="1" applyAlignment="1">
      <alignment horizontal="left"/>
    </xf>
    <xf numFmtId="49" fontId="12" fillId="0" borderId="7" xfId="0" applyNumberFormat="1" applyFont="1" applyFill="1" applyBorder="1" applyAlignment="1">
      <alignment horizontal="left"/>
    </xf>
    <xf numFmtId="49" fontId="13" fillId="0" borderId="0" xfId="0" applyNumberFormat="1" applyFont="1" applyFill="1" applyAlignment="1">
      <alignment horizontal="left"/>
    </xf>
    <xf numFmtId="164" fontId="14" fillId="0" borderId="3" xfId="0" applyNumberFormat="1" applyFont="1" applyFill="1" applyBorder="1" applyAlignment="1">
      <alignment horizontal="right"/>
    </xf>
    <xf numFmtId="49" fontId="15" fillId="0" borderId="7" xfId="0" applyNumberFormat="1" applyFont="1" applyFill="1" applyBorder="1" applyAlignment="1">
      <alignment horizontal="left"/>
    </xf>
    <xf numFmtId="0" fontId="3" fillId="0" borderId="0" xfId="0" applyFont="1" applyFill="1" applyAlignment="1">
      <alignment horizontal="center"/>
    </xf>
    <xf numFmtId="165" fontId="2" fillId="0" borderId="0" xfId="0" applyNumberFormat="1" applyFont="1" applyFill="1" applyAlignment="1">
      <alignment horizontal="right"/>
    </xf>
    <xf numFmtId="165" fontId="2" fillId="0" borderId="1" xfId="0" applyNumberFormat="1" applyFont="1" applyFill="1" applyBorder="1" applyAlignment="1">
      <alignment horizontal="right"/>
    </xf>
    <xf numFmtId="165" fontId="2" fillId="0" borderId="2"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4" xfId="0" applyNumberFormat="1" applyFont="1" applyFill="1" applyBorder="1" applyAlignment="1">
      <alignment horizontal="right"/>
    </xf>
    <xf numFmtId="0" fontId="6" fillId="0" borderId="0" xfId="0" applyFont="1" applyFill="1" applyAlignment="1">
      <alignment horizontal="justify"/>
    </xf>
    <xf numFmtId="49" fontId="6" fillId="0" borderId="7" xfId="0" applyNumberFormat="1" applyFont="1" applyFill="1" applyBorder="1" applyAlignment="1">
      <alignment horizontal="right"/>
    </xf>
    <xf numFmtId="49" fontId="6" fillId="0" borderId="0" xfId="0" applyNumberFormat="1" applyFont="1" applyFill="1" applyBorder="1" applyAlignment="1">
      <alignment horizontal="right"/>
    </xf>
    <xf numFmtId="165" fontId="14" fillId="0" borderId="1" xfId="0" applyNumberFormat="1" applyFont="1" applyFill="1" applyBorder="1" applyAlignment="1">
      <alignment horizontal="right"/>
    </xf>
    <xf numFmtId="0" fontId="12" fillId="0" borderId="0" xfId="0" applyFont="1"/>
    <xf numFmtId="49" fontId="3" fillId="0" borderId="0" xfId="0" applyNumberFormat="1" applyFont="1" applyAlignment="1">
      <alignment horizontal="left"/>
    </xf>
    <xf numFmtId="49" fontId="1" fillId="0" borderId="7" xfId="0" applyNumberFormat="1" applyFont="1" applyBorder="1" applyAlignment="1">
      <alignment horizontal="left" vertical="center"/>
    </xf>
    <xf numFmtId="49" fontId="1" fillId="0" borderId="0" xfId="0" applyNumberFormat="1" applyFont="1" applyBorder="1" applyAlignment="1">
      <alignment horizontal="left" vertical="center"/>
    </xf>
    <xf numFmtId="0" fontId="1" fillId="0" borderId="0" xfId="0" applyNumberFormat="1" applyFont="1" applyAlignment="1">
      <alignment horizontal="center" vertical="center" wrapText="1"/>
    </xf>
    <xf numFmtId="49" fontId="1" fillId="0" borderId="0" xfId="0" applyNumberFormat="1" applyFont="1" applyAlignment="1">
      <alignment horizontal="left" vertical="center"/>
    </xf>
    <xf numFmtId="164" fontId="12" fillId="0" borderId="1" xfId="0" applyNumberFormat="1" applyFont="1" applyFill="1" applyBorder="1" applyAlignment="1">
      <alignment horizontal="right"/>
    </xf>
    <xf numFmtId="49" fontId="14" fillId="0" borderId="7"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165" fontId="12" fillId="0" borderId="2" xfId="0" applyNumberFormat="1" applyFont="1" applyFill="1" applyBorder="1" applyAlignment="1"/>
    <xf numFmtId="165" fontId="14" fillId="0" borderId="0" xfId="0" applyNumberFormat="1" applyFont="1" applyFill="1" applyAlignment="1"/>
    <xf numFmtId="165" fontId="12" fillId="0" borderId="1" xfId="0" applyNumberFormat="1" applyFont="1" applyFill="1" applyBorder="1" applyAlignment="1">
      <alignment horizontal="right"/>
    </xf>
    <xf numFmtId="164" fontId="12" fillId="0" borderId="3" xfId="0" applyNumberFormat="1" applyFont="1" applyFill="1" applyBorder="1" applyAlignment="1">
      <alignment horizontal="right"/>
    </xf>
    <xf numFmtId="165" fontId="14" fillId="0" borderId="6" xfId="0" applyNumberFormat="1" applyFont="1" applyFill="1" applyBorder="1" applyAlignment="1">
      <alignment horizontal="right"/>
    </xf>
    <xf numFmtId="0" fontId="14" fillId="0" borderId="0" xfId="0" applyNumberFormat="1" applyFont="1" applyFill="1" applyAlignment="1">
      <alignment horizontal="left" vertical="center" wrapText="1"/>
    </xf>
    <xf numFmtId="166" fontId="12" fillId="0" borderId="0" xfId="0" applyNumberFormat="1" applyFont="1" applyFill="1" applyAlignment="1">
      <alignment horizontal="right"/>
    </xf>
    <xf numFmtId="0" fontId="3" fillId="0" borderId="0" xfId="0" applyFont="1" applyAlignment="1">
      <alignment wrapText="1"/>
    </xf>
    <xf numFmtId="49" fontId="3" fillId="0" borderId="7" xfId="0" applyNumberFormat="1" applyFont="1" applyBorder="1" applyAlignment="1">
      <alignment horizontal="left" vertical="center"/>
    </xf>
    <xf numFmtId="49" fontId="5" fillId="0" borderId="0" xfId="0" applyNumberFormat="1" applyFont="1" applyAlignment="1">
      <alignment horizontal="center"/>
    </xf>
    <xf numFmtId="0" fontId="5" fillId="0" borderId="5" xfId="0" applyFont="1" applyBorder="1" applyAlignment="1">
      <alignment horizontal="center" wrapText="1"/>
    </xf>
    <xf numFmtId="49" fontId="5" fillId="0" borderId="7" xfId="0" applyNumberFormat="1" applyFont="1" applyBorder="1" applyAlignment="1">
      <alignment horizontal="center"/>
    </xf>
    <xf numFmtId="49" fontId="5" fillId="0" borderId="0" xfId="0" applyNumberFormat="1" applyFont="1" applyBorder="1" applyAlignment="1">
      <alignment horizontal="center"/>
    </xf>
    <xf numFmtId="0" fontId="5" fillId="0" borderId="0" xfId="0" applyNumberFormat="1" applyFont="1" applyBorder="1" applyAlignment="1">
      <alignment horizontal="left" vertical="top" wrapText="1"/>
    </xf>
    <xf numFmtId="0" fontId="5" fillId="0" borderId="2" xfId="0" applyNumberFormat="1" applyFont="1" applyBorder="1" applyAlignment="1">
      <alignment horizontal="left"/>
    </xf>
    <xf numFmtId="0" fontId="5" fillId="0" borderId="0" xfId="0" applyNumberFormat="1" applyFont="1" applyAlignment="1">
      <alignment horizontal="left" vertical="top"/>
    </xf>
    <xf numFmtId="0" fontId="16" fillId="0" borderId="0" xfId="0" applyNumberFormat="1" applyFont="1" applyAlignment="1">
      <alignment horizontal="center" wrapText="1"/>
    </xf>
    <xf numFmtId="0" fontId="6" fillId="0" borderId="0" xfId="0" applyFont="1" applyAlignment="1">
      <alignment horizontal="left" indent="1"/>
    </xf>
    <xf numFmtId="0" fontId="5" fillId="0" borderId="0" xfId="0" applyNumberFormat="1" applyFont="1" applyBorder="1" applyAlignment="1">
      <alignment horizontal="center" wrapText="1"/>
    </xf>
    <xf numFmtId="0" fontId="1" fillId="0" borderId="2" xfId="0" applyFont="1" applyBorder="1" applyAlignment="1">
      <alignment horizontal="center" wrapText="1"/>
    </xf>
    <xf numFmtId="0" fontId="5" fillId="0" borderId="2" xfId="0" applyNumberFormat="1" applyFont="1" applyBorder="1" applyAlignment="1">
      <alignment horizontal="center"/>
    </xf>
    <xf numFmtId="0" fontId="1" fillId="0" borderId="0" xfId="0" applyNumberFormat="1" applyFont="1" applyFill="1" applyAlignment="1">
      <alignment horizontal="center" wrapText="1"/>
    </xf>
    <xf numFmtId="0" fontId="1" fillId="0" borderId="2" xfId="0" applyNumberFormat="1" applyFont="1" applyFill="1" applyBorder="1" applyAlignment="1">
      <alignment horizontal="center" wrapText="1"/>
    </xf>
    <xf numFmtId="0" fontId="1" fillId="0" borderId="0" xfId="0" applyNumberFormat="1" applyFont="1" applyFill="1" applyAlignment="1">
      <alignment vertical="center" wrapText="1"/>
    </xf>
    <xf numFmtId="0" fontId="3" fillId="0" borderId="1" xfId="0" applyFont="1" applyFill="1" applyBorder="1" applyAlignment="1">
      <alignment horizontal="center"/>
    </xf>
    <xf numFmtId="164" fontId="2" fillId="0" borderId="0" xfId="0" applyNumberFormat="1" applyFont="1" applyFill="1" applyAlignment="1">
      <alignment horizontal="right"/>
    </xf>
    <xf numFmtId="165" fontId="2" fillId="0" borderId="0" xfId="0" applyNumberFormat="1" applyFont="1" applyFill="1" applyBorder="1" applyAlignment="1">
      <alignment horizontal="right"/>
    </xf>
    <xf numFmtId="165" fontId="3" fillId="0" borderId="0" xfId="0" applyNumberFormat="1" applyFont="1" applyAlignment="1">
      <alignment horizontal="right"/>
    </xf>
    <xf numFmtId="165" fontId="3" fillId="0" borderId="2" xfId="0" applyNumberFormat="1" applyFont="1" applyBorder="1" applyAlignment="1">
      <alignment horizontal="right"/>
    </xf>
    <xf numFmtId="49" fontId="6" fillId="0" borderId="0" xfId="0" applyNumberFormat="1" applyFont="1" applyFill="1" applyBorder="1" applyAlignment="1">
      <alignment horizontal="justify" vertical="center"/>
    </xf>
    <xf numFmtId="165" fontId="6" fillId="0" borderId="0" xfId="0" applyNumberFormat="1" applyFont="1" applyAlignment="1">
      <alignment horizontal="right"/>
    </xf>
    <xf numFmtId="165" fontId="6" fillId="0" borderId="2" xfId="0" applyNumberFormat="1" applyFont="1" applyBorder="1" applyAlignment="1">
      <alignment horizontal="right"/>
    </xf>
    <xf numFmtId="165" fontId="6" fillId="0" borderId="0" xfId="0" applyNumberFormat="1" applyFont="1" applyBorder="1" applyAlignment="1">
      <alignment horizontal="right"/>
    </xf>
    <xf numFmtId="0" fontId="5" fillId="0" borderId="8" xfId="0" applyFont="1" applyBorder="1" applyAlignment="1">
      <alignment horizontal="center" wrapText="1"/>
    </xf>
    <xf numFmtId="164" fontId="2" fillId="0" borderId="0" xfId="0" applyNumberFormat="1" applyFont="1" applyAlignment="1">
      <alignment horizontal="right"/>
    </xf>
    <xf numFmtId="165" fontId="2" fillId="0" borderId="0" xfId="0" applyNumberFormat="1" applyFont="1" applyAlignment="1">
      <alignment horizontal="right"/>
    </xf>
    <xf numFmtId="165" fontId="2" fillId="0" borderId="2" xfId="0" applyNumberFormat="1" applyFont="1" applyBorder="1" applyAlignment="1">
      <alignment horizontal="right"/>
    </xf>
    <xf numFmtId="164" fontId="12" fillId="0" borderId="1" xfId="0" applyNumberFormat="1" applyFont="1" applyBorder="1" applyAlignment="1">
      <alignment horizontal="right"/>
    </xf>
    <xf numFmtId="165" fontId="12" fillId="0" borderId="0" xfId="0" applyNumberFormat="1" applyFont="1" applyAlignment="1">
      <alignment horizontal="right"/>
    </xf>
    <xf numFmtId="165" fontId="12" fillId="0" borderId="2" xfId="0" applyNumberFormat="1" applyFont="1" applyBorder="1" applyAlignment="1">
      <alignment horizontal="right"/>
    </xf>
    <xf numFmtId="164" fontId="12" fillId="0" borderId="1" xfId="0" applyNumberFormat="1" applyFont="1" applyBorder="1"/>
    <xf numFmtId="165" fontId="12" fillId="0" borderId="2" xfId="0" applyNumberFormat="1" applyFont="1" applyBorder="1"/>
    <xf numFmtId="165" fontId="12" fillId="0" borderId="0" xfId="0" applyNumberFormat="1" applyFont="1"/>
    <xf numFmtId="164" fontId="2" fillId="2" borderId="0" xfId="0" applyNumberFormat="1" applyFont="1" applyFill="1" applyAlignment="1">
      <alignment horizontal="right"/>
    </xf>
    <xf numFmtId="165" fontId="2" fillId="2" borderId="0" xfId="0" applyNumberFormat="1" applyFont="1" applyFill="1" applyAlignment="1">
      <alignment horizontal="right"/>
    </xf>
    <xf numFmtId="165" fontId="3" fillId="2" borderId="0" xfId="0" applyNumberFormat="1" applyFont="1" applyFill="1" applyAlignment="1">
      <alignment horizontal="right"/>
    </xf>
    <xf numFmtId="0" fontId="13" fillId="0" borderId="0" xfId="0" applyFont="1" applyFill="1" applyBorder="1" applyAlignment="1">
      <alignment horizontal="right"/>
    </xf>
    <xf numFmtId="164" fontId="12" fillId="0" borderId="0" xfId="0" applyNumberFormat="1" applyFont="1" applyAlignment="1">
      <alignment horizontal="right"/>
    </xf>
    <xf numFmtId="165" fontId="14" fillId="0" borderId="0" xfId="0" applyNumberFormat="1" applyFont="1" applyAlignment="1">
      <alignment horizontal="right"/>
    </xf>
    <xf numFmtId="165" fontId="14" fillId="0" borderId="2" xfId="0" applyNumberFormat="1" applyFont="1" applyBorder="1" applyAlignment="1">
      <alignment horizontal="right"/>
    </xf>
    <xf numFmtId="164" fontId="14" fillId="0" borderId="0" xfId="0" applyNumberFormat="1" applyFont="1" applyAlignment="1">
      <alignment horizontal="right"/>
    </xf>
    <xf numFmtId="0" fontId="5" fillId="0" borderId="5" xfId="0" applyFont="1" applyFill="1" applyBorder="1" applyAlignment="1">
      <alignment horizontal="center" wrapText="1"/>
    </xf>
    <xf numFmtId="49" fontId="5" fillId="0" borderId="0" xfId="0" applyNumberFormat="1" applyFont="1" applyFill="1" applyAlignment="1">
      <alignment horizontal="center"/>
    </xf>
    <xf numFmtId="0" fontId="1" fillId="0" borderId="2" xfId="0" applyFont="1" applyFill="1" applyBorder="1" applyAlignment="1">
      <alignment horizontal="center" wrapText="1"/>
    </xf>
    <xf numFmtId="0" fontId="1" fillId="0" borderId="0" xfId="0" applyFont="1" applyFill="1" applyAlignment="1">
      <alignment horizontal="center" wrapText="1"/>
    </xf>
    <xf numFmtId="49" fontId="1" fillId="0" borderId="0" xfId="0" applyNumberFormat="1" applyFont="1" applyFill="1" applyAlignment="1">
      <alignment horizontal="left" vertical="center"/>
    </xf>
    <xf numFmtId="49" fontId="5" fillId="0" borderId="7" xfId="0" applyNumberFormat="1" applyFont="1" applyFill="1" applyBorder="1" applyAlignment="1">
      <alignment horizontal="center"/>
    </xf>
    <xf numFmtId="49" fontId="5" fillId="0" borderId="0" xfId="0" applyNumberFormat="1" applyFont="1" applyFill="1" applyBorder="1" applyAlignment="1">
      <alignment horizontal="center"/>
    </xf>
    <xf numFmtId="0" fontId="0" fillId="3" borderId="0" xfId="0" applyFill="1"/>
    <xf numFmtId="164" fontId="7" fillId="0" borderId="4" xfId="0" applyNumberFormat="1" applyFont="1" applyFill="1" applyBorder="1" applyAlignment="1">
      <alignment horizontal="right"/>
    </xf>
    <xf numFmtId="49" fontId="7" fillId="0" borderId="7" xfId="0" applyNumberFormat="1" applyFont="1" applyFill="1" applyBorder="1" applyAlignment="1">
      <alignment horizontal="right"/>
    </xf>
    <xf numFmtId="49" fontId="7" fillId="0" borderId="0" xfId="0" applyNumberFormat="1" applyFont="1" applyFill="1" applyAlignment="1">
      <alignment horizontal="right"/>
    </xf>
    <xf numFmtId="0" fontId="17" fillId="0" borderId="0" xfId="0" applyFont="1"/>
    <xf numFmtId="0" fontId="7" fillId="0" borderId="0" xfId="0" applyNumberFormat="1" applyFont="1" applyFill="1" applyAlignment="1">
      <alignment horizontal="left" vertical="top" wrapText="1"/>
    </xf>
    <xf numFmtId="0" fontId="7" fillId="0" borderId="0" xfId="0" applyFont="1"/>
    <xf numFmtId="0" fontId="18" fillId="3" borderId="0" xfId="0" applyFont="1" applyFill="1"/>
    <xf numFmtId="165" fontId="7" fillId="0" borderId="0" xfId="0" applyNumberFormat="1" applyFont="1" applyAlignment="1">
      <alignment horizontal="right"/>
    </xf>
    <xf numFmtId="165" fontId="7" fillId="0" borderId="0" xfId="0" applyNumberFormat="1" applyFont="1" applyFill="1" applyAlignment="1">
      <alignment horizontal="right"/>
    </xf>
    <xf numFmtId="164" fontId="7" fillId="0" borderId="0" xfId="0" applyNumberFormat="1" applyFont="1" applyAlignment="1">
      <alignment horizontal="right"/>
    </xf>
    <xf numFmtId="0" fontId="0" fillId="3" borderId="0" xfId="0" applyFill="1" applyAlignment="1">
      <alignment horizontal="center"/>
    </xf>
    <xf numFmtId="0" fontId="19" fillId="3" borderId="0" xfId="0" applyFont="1" applyFill="1"/>
    <xf numFmtId="0" fontId="18" fillId="3" borderId="0" xfId="0" applyFont="1" applyFill="1" applyAlignment="1">
      <alignment horizontal="center"/>
    </xf>
    <xf numFmtId="0" fontId="19" fillId="3" borderId="0" xfId="0" applyFont="1" applyFill="1" applyAlignment="1">
      <alignment horizontal="center"/>
    </xf>
    <xf numFmtId="0" fontId="20" fillId="3" borderId="0" xfId="0" applyFont="1" applyFill="1" applyAlignment="1">
      <alignment horizontal="center"/>
    </xf>
    <xf numFmtId="0" fontId="5" fillId="0" borderId="0" xfId="0" applyFont="1" applyAlignment="1">
      <alignment horizontal="left" vertical="top"/>
    </xf>
    <xf numFmtId="0" fontId="5" fillId="0" borderId="0" xfId="0" applyFont="1" applyAlignment="1">
      <alignment horizontal="center"/>
    </xf>
    <xf numFmtId="0" fontId="5" fillId="0" borderId="8" xfId="0" applyFont="1" applyBorder="1" applyAlignment="1">
      <alignment horizontal="center"/>
    </xf>
    <xf numFmtId="0" fontId="16" fillId="0" borderId="0" xfId="0" applyFont="1" applyAlignment="1">
      <alignment horizontal="center" wrapText="1"/>
    </xf>
    <xf numFmtId="0" fontId="5" fillId="0" borderId="2" xfId="0" applyFont="1" applyBorder="1" applyAlignment="1">
      <alignment horizontal="left"/>
    </xf>
    <xf numFmtId="0" fontId="5" fillId="0" borderId="0" xfId="0" applyFont="1" applyAlignment="1">
      <alignment horizontal="center" wrapText="1"/>
    </xf>
    <xf numFmtId="0" fontId="6" fillId="0" borderId="0" xfId="0" applyFont="1" applyAlignment="1">
      <alignment horizontal="left" vertical="top" wrapText="1"/>
    </xf>
    <xf numFmtId="164" fontId="6" fillId="0" borderId="0" xfId="0" applyNumberFormat="1" applyFont="1" applyAlignment="1">
      <alignment horizontal="right"/>
    </xf>
    <xf numFmtId="164" fontId="6" fillId="0" borderId="8" xfId="0" applyNumberFormat="1" applyFont="1" applyBorder="1" applyAlignment="1">
      <alignment horizontal="right"/>
    </xf>
    <xf numFmtId="167" fontId="6" fillId="0" borderId="0" xfId="8" applyNumberFormat="1" applyFont="1" applyFill="1" applyAlignment="1">
      <alignment horizontal="right"/>
    </xf>
    <xf numFmtId="49" fontId="0" fillId="0" borderId="0" xfId="0" applyNumberFormat="1"/>
    <xf numFmtId="0" fontId="21" fillId="0" borderId="0" xfId="0" applyNumberFormat="1" applyFont="1" applyAlignment="1">
      <alignment horizont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Border="1" applyAlignment="1">
      <alignment horizontal="center" wrapText="1"/>
    </xf>
    <xf numFmtId="0" fontId="5" fillId="0" borderId="2" xfId="0" applyNumberFormat="1" applyFont="1" applyBorder="1" applyAlignment="1">
      <alignment horizontal="center"/>
    </xf>
    <xf numFmtId="0" fontId="18" fillId="0" borderId="0" xfId="0" applyNumberFormat="1" applyFont="1" applyAlignment="1">
      <alignment horizontal="center" wrapText="1"/>
    </xf>
    <xf numFmtId="0" fontId="1" fillId="0" borderId="2" xfId="0" applyFont="1" applyBorder="1" applyAlignment="1">
      <alignment horizont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5" fillId="0" borderId="2" xfId="0" applyFont="1" applyBorder="1" applyAlignment="1">
      <alignment horizontal="center"/>
    </xf>
  </cellXfs>
  <cellStyles count="9">
    <cellStyle name="Comma" xfId="8" builtinId="3"/>
    <cellStyle name="Normal" xfId="0" builtinId="0"/>
    <cellStyle name="Normal 2 16" xfId="4" xr:uid="{00000000-0005-0000-0000-000002000000}"/>
    <cellStyle name="Normal 2 2" xfId="2" xr:uid="{00000000-0005-0000-0000-000003000000}"/>
    <cellStyle name="Normal 2 6 2" xfId="3" xr:uid="{00000000-0005-0000-0000-000004000000}"/>
    <cellStyle name="Normal 3 13 2" xfId="7" xr:uid="{00000000-0005-0000-0000-000005000000}"/>
    <cellStyle name="Normal 3 2 4" xfId="5" xr:uid="{00000000-0005-0000-0000-000006000000}"/>
    <cellStyle name="Normal 4 3 2 4 3" xfId="6" xr:uid="{00000000-0005-0000-0000-000007000000}"/>
    <cellStyle name="Normal 5" xfId="1" xr:uid="{00000000-0005-0000-0000-000008000000}"/>
  </cellStyles>
  <dxfs count="123">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s>
  <tableStyles count="0" defaultTableStyle="TableStyleMedium2" defaultPivotStyle="PivotStyleLight16"/>
  <colors>
    <mruColors>
      <color rgb="FF000000"/>
      <color rgb="FFCFF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218127</xdr:colOff>
      <xdr:row>10</xdr:row>
      <xdr:rowOff>29607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361950"/>
          <a:ext cx="1729427" cy="1477407"/>
        </a:xfrm>
        <a:prstGeom prst="rect">
          <a:avLst/>
        </a:prstGeom>
      </xdr:spPr>
    </xdr:pic>
    <xdr:clientData/>
  </xdr:twoCellAnchor>
  <xdr:twoCellAnchor>
    <xdr:from>
      <xdr:col>0</xdr:col>
      <xdr:colOff>600075</xdr:colOff>
      <xdr:row>22</xdr:row>
      <xdr:rowOff>171451</xdr:rowOff>
    </xdr:from>
    <xdr:to>
      <xdr:col>15</xdr:col>
      <xdr:colOff>9524</xdr:colOff>
      <xdr:row>37</xdr:row>
      <xdr:rowOff>107951</xdr:rowOff>
    </xdr:to>
    <xdr:sp macro="" textlink="">
      <xdr:nvSpPr>
        <xdr:cNvPr id="4" name="Content Placeholder 2">
          <a:extLst>
            <a:ext uri="{FF2B5EF4-FFF2-40B4-BE49-F238E27FC236}">
              <a16:creationId xmlns:a16="http://schemas.microsoft.com/office/drawing/2014/main" id="{00000000-0008-0000-0000-000004000000}"/>
            </a:ext>
          </a:extLst>
        </xdr:cNvPr>
        <xdr:cNvSpPr>
          <a:spLocks noGrp="1"/>
        </xdr:cNvSpPr>
      </xdr:nvSpPr>
      <xdr:spPr>
        <a:xfrm>
          <a:off x="600075" y="4222751"/>
          <a:ext cx="8229599" cy="2698750"/>
        </a:xfrm>
        <a:prstGeom prst="rect">
          <a:avLst/>
        </a:prstGeom>
      </xdr:spPr>
      <xdr:txBody>
        <a:bodyPr vert="horz" wrap="square" lIns="0" tIns="0" rIns="0" bIns="0" rtlCol="0">
          <a:noAutofit/>
        </a:bodyPr>
        <a:lstStyle>
          <a:lvl1pPr marL="109728" indent="-109728" algn="l" defTabSz="914400" rtl="0" eaLnBrk="1" latinLnBrk="0" hangingPunct="1">
            <a:lnSpc>
              <a:spcPts val="1400"/>
            </a:lnSpc>
            <a:spcBef>
              <a:spcPts val="0"/>
            </a:spcBef>
            <a:spcAft>
              <a:spcPts val="700"/>
            </a:spcAft>
            <a:buFont typeface="Arial" panose="020B0604020202020204" pitchFamily="34" charset="0"/>
            <a:buChar char="•"/>
            <a:defRPr sz="1100" b="0" kern="1200">
              <a:solidFill>
                <a:schemeClr val="accent4"/>
              </a:solidFill>
              <a:latin typeface="+mn-lt"/>
              <a:ea typeface="+mn-ea"/>
              <a:cs typeface="+mn-cs"/>
            </a:defRPr>
          </a:lvl1pPr>
          <a:lvl2pPr marL="109728"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2pPr>
          <a:lvl3pPr marL="411480" indent="-109728" algn="l" defTabSz="914400" rtl="0" eaLnBrk="1" latinLnBrk="0" hangingPunct="1">
            <a:lnSpc>
              <a:spcPts val="1400"/>
            </a:lnSpc>
            <a:spcBef>
              <a:spcPts val="0"/>
            </a:spcBef>
            <a:spcAft>
              <a:spcPts val="700"/>
            </a:spcAft>
            <a:buFont typeface="System Font Regular"/>
            <a:buChar char="-"/>
            <a:tabLst/>
            <a:defRPr sz="1100" kern="1200">
              <a:solidFill>
                <a:schemeClr val="tx1"/>
              </a:solidFill>
              <a:latin typeface="+mn-lt"/>
              <a:ea typeface="+mn-ea"/>
              <a:cs typeface="+mn-cs"/>
            </a:defRPr>
          </a:lvl3pPr>
          <a:lvl4pPr marL="777240"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4pPr>
          <a:lvl5pPr marL="1024128" indent="-100584" algn="l" defTabSz="914400" rtl="0" eaLnBrk="1" latinLnBrk="0" hangingPunct="1">
            <a:lnSpc>
              <a:spcPts val="1100"/>
            </a:lnSpc>
            <a:spcBef>
              <a:spcPts val="0"/>
            </a:spcBef>
            <a:spcAft>
              <a:spcPts val="500"/>
            </a:spcAft>
            <a:buFont typeface="Arial" panose="020B0604020202020204" pitchFamily="34" charset="0"/>
            <a:buChar char="•"/>
            <a:tabLst/>
            <a:defRPr sz="9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marL="0" lvl="0" indent="0">
            <a:lnSpc>
              <a:spcPct val="100000"/>
            </a:lnSpc>
            <a:spcBef>
              <a:spcPts val="100"/>
            </a:spcBef>
            <a:spcAft>
              <a:spcPts val="300"/>
            </a:spcAft>
            <a:buNone/>
          </a:pPr>
          <a:r>
            <a:rPr lang="en-US" sz="900" b="1" spc="20">
              <a:solidFill>
                <a:sysClr val="windowText" lastClr="000000"/>
              </a:solidFill>
              <a:latin typeface="Times New Roman" panose="02020603050405020304" pitchFamily="18" charset="0"/>
              <a:cs typeface="Times New Roman" panose="02020603050405020304" pitchFamily="18" charset="0"/>
            </a:rPr>
            <a:t>Non-GAAP Financial Measures</a:t>
          </a:r>
          <a:endParaRPr lang="en-US" sz="900" spc="20">
            <a:solidFill>
              <a:sysClr val="windowText" lastClr="000000"/>
            </a:solidFill>
            <a:latin typeface="Times New Roman" panose="02020603050405020304" pitchFamily="18" charset="0"/>
            <a:cs typeface="Times New Roman" panose="02020603050405020304" pitchFamily="18" charset="0"/>
          </a:endParaRPr>
        </a:p>
        <a:p>
          <a:pPr marL="0" lvl="0" indent="0">
            <a:lnSpc>
              <a:spcPct val="100000"/>
            </a:lnSpc>
            <a:spcBef>
              <a:spcPts val="100"/>
            </a:spcBef>
            <a:spcAft>
              <a:spcPts val="300"/>
            </a:spcAft>
            <a:buNone/>
          </a:pPr>
          <a:r>
            <a:rPr lang="en-US" sz="900">
              <a:solidFill>
                <a:sysClr val="windowText" lastClr="000000"/>
              </a:solidFill>
              <a:latin typeface="Times New Roman" panose="02020603050405020304" pitchFamily="18" charset="0"/>
              <a:cs typeface="Times New Roman" panose="02020603050405020304" pitchFamily="18" charset="0"/>
            </a:rPr>
            <a:t>This presentation includes certain additional key performance indicators that are non-GAAP financial measures, including, but not limited to, Adjusted EBITDA, Acquisition Capex, and Annualized In-Place Rents. The</a:t>
          </a:r>
          <a:r>
            <a:rPr lang="en-US" sz="900" baseline="0">
              <a:solidFill>
                <a:sysClr val="windowText" lastClr="000000"/>
              </a:solidFill>
              <a:latin typeface="Times New Roman" panose="02020603050405020304" pitchFamily="18" charset="0"/>
              <a:cs typeface="Times New Roman" panose="02020603050405020304" pitchFamily="18" charset="0"/>
            </a:rPr>
            <a:t> Company</a:t>
          </a:r>
          <a:r>
            <a:rPr lang="en-US" sz="900">
              <a:solidFill>
                <a:sysClr val="windowText" lastClr="000000"/>
              </a:solidFill>
              <a:latin typeface="Times New Roman" panose="02020603050405020304" pitchFamily="18" charset="0"/>
              <a:cs typeface="Times New Roman" panose="02020603050405020304" pitchFamily="18" charset="0"/>
            </a:rPr>
            <a:t> believes these non-GAAP financial measures provide an important alternative measure with which to monitor and evaluate RADI’s ongoing financial results, as well as to reflect its acquisitions. The calculation of these financial measures may be different from the calculations used by other companies and comparability may therefore be limited. You should not consider these non-GAAP financial measures an alternative or substitute for the Company’s results of operations as determined in accordance with GAAP.</a:t>
          </a:r>
        </a:p>
        <a:p>
          <a:pPr marL="0" lvl="0" indent="0">
            <a:lnSpc>
              <a:spcPct val="100000"/>
            </a:lnSpc>
            <a:spcBef>
              <a:spcPts val="100"/>
            </a:spcBef>
            <a:spcAft>
              <a:spcPts val="300"/>
            </a:spcAft>
            <a:buNone/>
          </a:pPr>
          <a:endParaRPr lang="en-US" sz="900" b="1" spc="20">
            <a:solidFill>
              <a:sysClr val="windowText" lastClr="000000"/>
            </a:solidFill>
            <a:latin typeface="Times New Roman" panose="02020603050405020304" pitchFamily="18" charset="0"/>
            <a:cs typeface="Times New Roman" panose="02020603050405020304" pitchFamily="18" charset="0"/>
          </a:endParaRPr>
        </a:p>
        <a:p>
          <a:pPr marL="0" indent="0">
            <a:lnSpc>
              <a:spcPct val="100000"/>
            </a:lnSpc>
            <a:spcBef>
              <a:spcPts val="100"/>
            </a:spcBef>
            <a:spcAft>
              <a:spcPts val="300"/>
            </a:spcAft>
            <a:buNone/>
          </a:pPr>
          <a:r>
            <a:rPr lang="en-US" sz="900" b="1">
              <a:solidFill>
                <a:sysClr val="windowText" lastClr="000000"/>
              </a:solidFill>
              <a:latin typeface="Times New Roman" panose="02020603050405020304" pitchFamily="18" charset="0"/>
              <a:cs typeface="Times New Roman" panose="02020603050405020304" pitchFamily="18" charset="0"/>
            </a:rPr>
            <a:t>Basis of Presentation</a:t>
          </a:r>
        </a:p>
        <a:p>
          <a:pPr marL="0" indent="0">
            <a:lnSpc>
              <a:spcPct val="100000"/>
            </a:lnSpc>
            <a:spcBef>
              <a:spcPts val="100"/>
            </a:spcBef>
            <a:spcAft>
              <a:spcPts val="300"/>
            </a:spcAft>
            <a:buNone/>
          </a:pPr>
          <a:r>
            <a:rPr lang="en-US" sz="900">
              <a:solidFill>
                <a:sysClr val="windowText" lastClr="000000"/>
              </a:solidFill>
              <a:latin typeface="Times New Roman" panose="02020603050405020304" pitchFamily="18" charset="0"/>
              <a:cs typeface="Times New Roman" panose="02020603050405020304" pitchFamily="18" charset="0"/>
            </a:rPr>
            <a:t>On February 10, 2020, the Company closed its acquisition of AP WIP Investments Holdings, LP, the direct parent of AP WIP Investments, LLC (the "APW Acquisition"). The APW Acquisition was accounted for using the acquisition method of accounting, with the Company treated as the accounting acquirer and AP WIP Investments, LLC as the acquiree. As the Company had no operations prior to the APW Acquisition, the Company’s financial statement presentation includes the consolidated financial statements of AP WIP Investments, LLC as “Predecessor” for the period from January 1 to February 9, 2020, as well as comparable periods in 2019, and RADI as “Successor” for the period from February 10, 2020 to December 31, 2020, as well as any subsequent periods, including the consolidation of AP WIP Investments, LLC and its subsidiaries. To facilitate an understanding of the combined business, this presentation includes “Combined Radius” financial information for the period ended December 31, 2020, which is not in accordance with GAAP. The Combined Radius financial information was calculated by adding the information for the Predecessor period from January 1, 2020 to February 9, 2020 to the information for the Successor period from February 10, 2020 to December 31, 2020. No additional adjustments were made in the determination and presentation of the Combined Radius financial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8</xdr:col>
      <xdr:colOff>496447</xdr:colOff>
      <xdr:row>28</xdr:row>
      <xdr:rowOff>22533</xdr:rowOff>
    </xdr:to>
    <xdr:sp macro="" textlink="">
      <xdr:nvSpPr>
        <xdr:cNvPr id="2" name="TextBox 4">
          <a:extLst>
            <a:ext uri="{FF2B5EF4-FFF2-40B4-BE49-F238E27FC236}">
              <a16:creationId xmlns:a16="http://schemas.microsoft.com/office/drawing/2014/main" id="{00000000-0008-0000-0400-000002000000}"/>
            </a:ext>
          </a:extLst>
        </xdr:cNvPr>
        <xdr:cNvSpPr txBox="1"/>
      </xdr:nvSpPr>
      <xdr:spPr>
        <a:xfrm>
          <a:off x="0" y="3225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 are non-GAAP measures. EBITDA is defined as net income (loss) before net interest expense, income tax expense, and depreciation and amortization. Adjusted EBITDA is calculated by taking EBITDA and further adjusting for non-cash impairment—decommissions expense, realized and unrealized gains and losses on foreign currency debt, realized and unrealized foreign exchange gains/losses associated with non-debt transactions and balances denominated in a currency other than the functional currency, share-based compensation expense, nonrecurring expenses incurred in connection with the Domestication, transaction-related costs recorded in selling, general and administrative expenses incurred for incremental business acquisition pursuit (successful and unsuccessful) and related financing and integration activities, and nonrecurring severance costs included in selling, general and administrative expenses. Management believes the presentation of EBITDA and Adjusted EBITDA provides valuable additional information for users of the financial statements in assessing our financial condition and results of operations. Each of EBITDA and Adjusted EBITDA has important limitations as analytical tools because they exclude some, but not all, items that affect net income, therefore the calculation of these financial measures may be different from the calculations used by other companies and comparability may therefore be limited. You should not consider EBITDA, Adjusted EBITDA or any of our other non-GAAP financial measures as an alternative or substitute for our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0</xdr:rowOff>
    </xdr:from>
    <xdr:to>
      <xdr:col>12</xdr:col>
      <xdr:colOff>337697</xdr:colOff>
      <xdr:row>20</xdr:row>
      <xdr:rowOff>22533</xdr:rowOff>
    </xdr:to>
    <xdr:sp macro="" textlink="">
      <xdr:nvSpPr>
        <xdr:cNvPr id="2" name="TextBox 4">
          <a:extLst>
            <a:ext uri="{FF2B5EF4-FFF2-40B4-BE49-F238E27FC236}">
              <a16:creationId xmlns:a16="http://schemas.microsoft.com/office/drawing/2014/main" id="{00000000-0008-0000-0500-000002000000}"/>
            </a:ext>
          </a:extLst>
        </xdr:cNvPr>
        <xdr:cNvSpPr txBox="1"/>
      </xdr:nvSpPr>
      <xdr:spPr>
        <a:xfrm>
          <a:off x="0" y="2209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spcBef>
              <a:spcPts val="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Acquisition Capex</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Acquisition Capex is a non-GAAP financial measure. The Company’s payments for its acquisitions of real property interests consist of either a one-time payment upon the acquisition or up-front payments with contractually committed payments made over a period of time, pursuant to each real property interest agreement. In all cases, the Company contractually acquires all rights associated with the underlying revenue-producing assets upon entering into the agreement to purchase the real property interest and records the related assets in the period of acquisition. Acquisition Capex therefore represents the total cash spent and committed to be spent for the Company’s acquisitions of revenue-producing assets during the period measured. Management believes the presentation of Acquisition Capex provides valuable additional information for users of the financial statements in assessing our financial performance and growth, as it is a comprehensive measure of our investments in the revenue-producing assets that we acquire in a given period. Acquisition Capex has important limitations as an analytical tool, because it excludes certain fixed and variable costs related to our selling and marketing activities included in selling, general and administrative expenses in the consolidated statements of operations, including corporate overhead expenses. Further, this financial measure may be different from calculations used by other companies and comparability may therefore be limited. You should not consider Acquisition Capex or any of the other non-GAAP measures we utilize as an alternative or substitute for our results as determined in accordance with GAAP.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12</xdr:col>
      <xdr:colOff>388497</xdr:colOff>
      <xdr:row>18</xdr:row>
      <xdr:rowOff>103713</xdr:rowOff>
    </xdr:to>
    <xdr:sp macro="" textlink="">
      <xdr:nvSpPr>
        <xdr:cNvPr id="2" name="TextBox 4">
          <a:extLst>
            <a:ext uri="{FF2B5EF4-FFF2-40B4-BE49-F238E27FC236}">
              <a16:creationId xmlns:a16="http://schemas.microsoft.com/office/drawing/2014/main" id="{00000000-0008-0000-0600-000002000000}"/>
            </a:ext>
          </a:extLst>
        </xdr:cNvPr>
        <xdr:cNvSpPr txBox="1"/>
      </xdr:nvSpPr>
      <xdr:spPr>
        <a:xfrm>
          <a:off x="0" y="1847850"/>
          <a:ext cx="8275197" cy="194521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Annualized In-Place Rents</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a non-GAAP measure that measures performance based on annualized contractual revenue from the rents expected to be collected on leases owned and acquired (“in-place”) as of the measurement date.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calculated using the implied monthly revenue from all revenue producing leases that are in place as of the measurement date multiplied by twelve. Implied monthly revenue for each lease is calculated based on the most recent rental payment made under such lease.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valuable additional information for users of the financial statements in assessing our financial performance and growth. In particular,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a measurement at the applicable point of time as opposed to revenue, which is recorded in the applicable period on revenue-producing assets in place as they are acquired.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has important limitations as an analytical tool because it is calculated at a particular moment in time, the measurement date, but implies an annualized amount of contractual revenue. As a result, following the measurement date, among other things, the underlying leases used in calculating the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financial measure may be terminated, new leases may be acquired, or the contractual rents payable under such leases may not be collected. In these respects, among others,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differs from “revenue”, which is the closest comparable GAAP measure and which represents all revenues (contractual or otherwise) earned over the applicable period. Revenue is recorded as earned over the period in which the lessee is given control over the use of the wireless communication sites and recorded over the term of the lease. You should not consider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or any of the other non-GAAP measures we utilize as an alternative or substitute for our results as determined in accordance with GAAP.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369A6-CFCF-45E7-A2EE-755E9C9E0CFF}">
  <dimension ref="B11:N20"/>
  <sheetViews>
    <sheetView tabSelected="1" topLeftCell="A7" workbookViewId="0">
      <selection activeCell="F39" sqref="F39"/>
    </sheetView>
  </sheetViews>
  <sheetFormatPr defaultColWidth="8.7265625" defaultRowHeight="14.5" x14ac:dyDescent="0.35"/>
  <cols>
    <col min="1" max="1" width="8.7265625" style="158"/>
    <col min="2" max="2" width="4.1796875" style="158" customWidth="1"/>
    <col min="3" max="13" width="8.7265625" style="158"/>
    <col min="14" max="14" width="8.7265625" style="169"/>
    <col min="15" max="16384" width="8.7265625" style="158"/>
  </cols>
  <sheetData>
    <row r="11" spans="2:14" x14ac:dyDescent="0.35">
      <c r="B11" s="165" t="s">
        <v>145</v>
      </c>
      <c r="C11" s="170"/>
      <c r="D11" s="170"/>
      <c r="E11" s="170"/>
      <c r="F11" s="170"/>
      <c r="G11" s="170"/>
      <c r="H11" s="170"/>
      <c r="I11" s="170"/>
      <c r="J11" s="170"/>
      <c r="K11" s="170"/>
      <c r="L11" s="170"/>
      <c r="M11" s="170"/>
      <c r="N11" s="171" t="s">
        <v>148</v>
      </c>
    </row>
    <row r="12" spans="2:14" x14ac:dyDescent="0.35">
      <c r="B12" s="170" t="s">
        <v>146</v>
      </c>
      <c r="C12" s="170"/>
      <c r="D12" s="170"/>
      <c r="E12" s="170"/>
      <c r="F12" s="170"/>
      <c r="G12" s="170"/>
      <c r="H12" s="170"/>
      <c r="I12" s="170"/>
      <c r="J12" s="170"/>
      <c r="K12" s="170"/>
      <c r="L12" s="170"/>
      <c r="M12" s="170"/>
      <c r="N12" s="172"/>
    </row>
    <row r="13" spans="2:14" x14ac:dyDescent="0.35">
      <c r="B13" s="170"/>
      <c r="C13" s="170"/>
      <c r="D13" s="170"/>
      <c r="E13" s="170"/>
      <c r="F13" s="170"/>
      <c r="G13" s="170"/>
      <c r="H13" s="170"/>
      <c r="I13" s="170"/>
      <c r="J13" s="170"/>
      <c r="K13" s="170"/>
      <c r="L13" s="170"/>
      <c r="M13" s="170"/>
      <c r="N13" s="172"/>
    </row>
    <row r="14" spans="2:14" x14ac:dyDescent="0.35">
      <c r="B14" s="165" t="s">
        <v>147</v>
      </c>
      <c r="C14" s="170"/>
      <c r="D14" s="170"/>
      <c r="E14" s="170"/>
      <c r="F14" s="170"/>
      <c r="G14" s="170"/>
      <c r="H14" s="170"/>
      <c r="I14" s="170"/>
      <c r="J14" s="170"/>
      <c r="K14" s="170"/>
      <c r="L14" s="170"/>
      <c r="M14" s="170"/>
      <c r="N14" s="173" t="s">
        <v>149</v>
      </c>
    </row>
    <row r="15" spans="2:14" x14ac:dyDescent="0.35">
      <c r="B15" s="170"/>
      <c r="C15" s="170" t="s">
        <v>154</v>
      </c>
      <c r="D15" s="170"/>
      <c r="E15" s="170"/>
      <c r="F15" s="170"/>
      <c r="G15" s="170"/>
      <c r="H15" s="170"/>
      <c r="I15" s="170"/>
      <c r="J15" s="170"/>
      <c r="K15" s="170"/>
      <c r="L15" s="170"/>
      <c r="M15" s="170"/>
      <c r="N15" s="172">
        <v>2</v>
      </c>
    </row>
    <row r="16" spans="2:14" x14ac:dyDescent="0.35">
      <c r="B16" s="170"/>
      <c r="C16" s="170" t="s">
        <v>158</v>
      </c>
      <c r="D16" s="170"/>
      <c r="E16" s="170"/>
      <c r="F16" s="170"/>
      <c r="G16" s="170"/>
      <c r="H16" s="170"/>
      <c r="I16" s="170"/>
      <c r="J16" s="170"/>
      <c r="K16" s="170"/>
      <c r="L16" s="170"/>
      <c r="M16" s="170"/>
      <c r="N16" s="172">
        <v>3</v>
      </c>
    </row>
    <row r="17" spans="2:14" x14ac:dyDescent="0.35">
      <c r="B17" s="170"/>
      <c r="C17" s="170" t="s">
        <v>159</v>
      </c>
      <c r="D17" s="170"/>
      <c r="E17" s="170"/>
      <c r="F17" s="170"/>
      <c r="G17" s="170"/>
      <c r="H17" s="170"/>
      <c r="I17" s="170"/>
      <c r="J17" s="170"/>
      <c r="K17" s="170"/>
      <c r="L17" s="170"/>
      <c r="M17" s="170"/>
      <c r="N17" s="172">
        <v>4</v>
      </c>
    </row>
    <row r="18" spans="2:14" x14ac:dyDescent="0.35">
      <c r="B18" s="170"/>
      <c r="C18" s="170" t="s">
        <v>157</v>
      </c>
      <c r="D18" s="170"/>
      <c r="E18" s="170"/>
      <c r="F18" s="170"/>
      <c r="G18" s="170"/>
      <c r="H18" s="170"/>
      <c r="I18" s="170"/>
      <c r="J18" s="170"/>
      <c r="K18" s="170"/>
      <c r="L18" s="170"/>
      <c r="M18" s="170"/>
      <c r="N18" s="172">
        <v>5</v>
      </c>
    </row>
    <row r="19" spans="2:14" x14ac:dyDescent="0.35">
      <c r="B19" s="170"/>
      <c r="C19" s="170" t="s">
        <v>160</v>
      </c>
      <c r="D19" s="170"/>
      <c r="E19" s="170"/>
      <c r="F19" s="170"/>
      <c r="G19" s="170"/>
      <c r="H19" s="170"/>
      <c r="I19" s="170"/>
      <c r="J19" s="170"/>
      <c r="K19" s="170"/>
      <c r="L19" s="170"/>
      <c r="M19" s="170"/>
      <c r="N19" s="172">
        <v>6</v>
      </c>
    </row>
    <row r="20" spans="2:14" x14ac:dyDescent="0.35">
      <c r="C20" s="170" t="s">
        <v>152</v>
      </c>
      <c r="D20" s="170"/>
      <c r="E20" s="170"/>
      <c r="F20" s="170"/>
      <c r="G20" s="170"/>
      <c r="H20" s="170"/>
      <c r="I20" s="170"/>
      <c r="J20" s="170"/>
      <c r="K20" s="170"/>
      <c r="L20" s="170"/>
      <c r="M20" s="170"/>
      <c r="N20" s="172">
        <v>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51"/>
  <sheetViews>
    <sheetView zoomScaleNormal="100" workbookViewId="0">
      <selection activeCell="A3" sqref="A3"/>
    </sheetView>
  </sheetViews>
  <sheetFormatPr defaultRowHeight="14.5" x14ac:dyDescent="0.35"/>
  <cols>
    <col min="1" max="1" width="70.7265625" style="9" customWidth="1"/>
    <col min="2" max="2" width="1.7265625" style="10" customWidth="1"/>
    <col min="3" max="4" width="9.81640625" style="3" bestFit="1" customWidth="1"/>
    <col min="5" max="5" width="10.81640625" style="3" bestFit="1" customWidth="1"/>
    <col min="6" max="6" width="11.453125" style="3" bestFit="1" customWidth="1"/>
    <col min="7" max="8" width="9.81640625" style="3" bestFit="1" customWidth="1"/>
  </cols>
  <sheetData>
    <row r="2" spans="1:8" ht="43.5" customHeight="1" x14ac:dyDescent="0.35">
      <c r="A2" s="190" t="s">
        <v>166</v>
      </c>
      <c r="B2" s="190"/>
      <c r="C2" s="190"/>
      <c r="D2" s="190"/>
      <c r="E2" s="190"/>
      <c r="F2" s="190"/>
      <c r="G2" s="190"/>
      <c r="H2" s="190"/>
    </row>
    <row r="3" spans="1:8" ht="12" customHeight="1" x14ac:dyDescent="0.35">
      <c r="A3" s="185"/>
      <c r="B3" s="185"/>
      <c r="C3" s="185"/>
      <c r="D3" s="185"/>
      <c r="E3" s="185"/>
      <c r="F3" s="185"/>
      <c r="G3" s="185"/>
      <c r="H3" s="185"/>
    </row>
    <row r="4" spans="1:8" ht="15" thickBot="1" x14ac:dyDescent="0.4">
      <c r="C4" s="189" t="s">
        <v>36</v>
      </c>
      <c r="D4" s="189"/>
      <c r="E4" s="189"/>
      <c r="F4" s="189"/>
      <c r="G4" s="189"/>
      <c r="H4" s="189"/>
    </row>
    <row r="5" spans="1:8" s="11" customFormat="1" ht="21.5" thickBot="1" x14ac:dyDescent="0.3">
      <c r="A5" s="121"/>
      <c r="B5" s="121"/>
      <c r="C5" s="122" t="s">
        <v>108</v>
      </c>
      <c r="D5" s="122" t="s">
        <v>130</v>
      </c>
      <c r="E5" s="122" t="s">
        <v>0</v>
      </c>
      <c r="F5" s="122" t="s">
        <v>131</v>
      </c>
      <c r="G5" s="122" t="s">
        <v>132</v>
      </c>
      <c r="H5" s="122" t="s">
        <v>133</v>
      </c>
    </row>
    <row r="6" spans="1:8" s="7" customFormat="1" ht="10.5" x14ac:dyDescent="0.25">
      <c r="A6" s="123" t="s">
        <v>1</v>
      </c>
      <c r="B6" s="26"/>
      <c r="C6" s="124"/>
      <c r="D6" s="124"/>
      <c r="E6" s="124"/>
      <c r="F6" s="124"/>
      <c r="G6" s="124"/>
      <c r="H6" s="124"/>
    </row>
    <row r="7" spans="1:8" s="7" customFormat="1" ht="10.5" x14ac:dyDescent="0.25">
      <c r="A7" s="27" t="s">
        <v>2</v>
      </c>
      <c r="B7" s="28"/>
      <c r="C7" s="81"/>
      <c r="D7" s="81"/>
      <c r="E7" s="81"/>
      <c r="F7" s="81"/>
      <c r="G7" s="81"/>
      <c r="H7" s="81"/>
    </row>
    <row r="8" spans="1:8" s="7" customFormat="1" ht="10.5" x14ac:dyDescent="0.25">
      <c r="A8" s="29" t="s">
        <v>3</v>
      </c>
      <c r="B8" s="33"/>
      <c r="C8" s="125">
        <v>281809</v>
      </c>
      <c r="D8" s="134">
        <v>86977</v>
      </c>
      <c r="E8" s="125">
        <v>99896</v>
      </c>
      <c r="F8" s="143">
        <v>169135</v>
      </c>
      <c r="G8" s="125">
        <v>188569</v>
      </c>
      <c r="H8" s="125">
        <v>248862</v>
      </c>
    </row>
    <row r="9" spans="1:8" s="7" customFormat="1" ht="10.5" x14ac:dyDescent="0.25">
      <c r="A9" s="29" t="s">
        <v>4</v>
      </c>
      <c r="B9" s="33"/>
      <c r="C9" s="82">
        <v>1848</v>
      </c>
      <c r="D9" s="135">
        <v>1916</v>
      </c>
      <c r="E9" s="82">
        <v>1614</v>
      </c>
      <c r="F9" s="135">
        <v>1727</v>
      </c>
      <c r="G9" s="82">
        <v>1357</v>
      </c>
      <c r="H9" s="82">
        <v>952</v>
      </c>
    </row>
    <row r="10" spans="1:8" s="7" customFormat="1" ht="10.5" x14ac:dyDescent="0.25">
      <c r="A10" s="29" t="s">
        <v>5</v>
      </c>
      <c r="B10" s="33"/>
      <c r="C10" s="82">
        <v>6693</v>
      </c>
      <c r="D10" s="135">
        <v>7814</v>
      </c>
      <c r="E10" s="82">
        <v>7829</v>
      </c>
      <c r="F10" s="144">
        <v>4935</v>
      </c>
      <c r="G10" s="82">
        <v>5065</v>
      </c>
      <c r="H10" s="82">
        <v>8729</v>
      </c>
    </row>
    <row r="11" spans="1:8" s="7" customFormat="1" ht="11" thickBot="1" x14ac:dyDescent="0.3">
      <c r="A11" s="29" t="s">
        <v>6</v>
      </c>
      <c r="B11" s="33"/>
      <c r="C11" s="82">
        <v>18191</v>
      </c>
      <c r="D11" s="135">
        <v>19138</v>
      </c>
      <c r="E11" s="82">
        <v>17352</v>
      </c>
      <c r="F11" s="135">
        <v>11994</v>
      </c>
      <c r="G11" s="82">
        <v>10734</v>
      </c>
      <c r="H11" s="82">
        <v>8541</v>
      </c>
    </row>
    <row r="12" spans="1:8" s="7" customFormat="1" ht="11" thickBot="1" x14ac:dyDescent="0.3">
      <c r="A12" s="30" t="s">
        <v>7</v>
      </c>
      <c r="B12" s="34"/>
      <c r="C12" s="83">
        <f>SUM(C8:C11)</f>
        <v>308541</v>
      </c>
      <c r="D12" s="83">
        <f t="shared" ref="D12:H12" si="0">SUM(D8:D11)</f>
        <v>115845</v>
      </c>
      <c r="E12" s="83">
        <f t="shared" si="0"/>
        <v>126691</v>
      </c>
      <c r="F12" s="83">
        <f t="shared" si="0"/>
        <v>187791</v>
      </c>
      <c r="G12" s="83">
        <f t="shared" si="0"/>
        <v>205725</v>
      </c>
      <c r="H12" s="83">
        <f t="shared" si="0"/>
        <v>267084</v>
      </c>
    </row>
    <row r="13" spans="1:8" s="7" customFormat="1" ht="10.5" x14ac:dyDescent="0.25">
      <c r="A13" s="27" t="s">
        <v>8</v>
      </c>
      <c r="B13" s="28"/>
      <c r="C13" s="83"/>
      <c r="D13" s="83"/>
      <c r="E13" s="83"/>
      <c r="F13" s="83"/>
      <c r="G13" s="83"/>
      <c r="H13" s="83"/>
    </row>
    <row r="14" spans="1:8" s="7" customFormat="1" ht="10.5" x14ac:dyDescent="0.25">
      <c r="A14" s="29" t="s">
        <v>9</v>
      </c>
      <c r="B14" s="33"/>
      <c r="C14" s="82">
        <v>277377</v>
      </c>
      <c r="D14" s="135">
        <v>255310</v>
      </c>
      <c r="E14" s="82">
        <v>237862</v>
      </c>
      <c r="F14" s="144">
        <v>201197</v>
      </c>
      <c r="G14" s="82">
        <v>177429</v>
      </c>
      <c r="H14" s="82">
        <v>146972</v>
      </c>
    </row>
    <row r="15" spans="1:8" s="7" customFormat="1" ht="11" thickBot="1" x14ac:dyDescent="0.3">
      <c r="A15" s="29" t="s">
        <v>99</v>
      </c>
      <c r="B15" s="33"/>
      <c r="C15" s="84">
        <v>1004288</v>
      </c>
      <c r="D15" s="136">
        <v>913320</v>
      </c>
      <c r="E15" s="84">
        <v>851529</v>
      </c>
      <c r="F15" s="136">
        <v>760381</v>
      </c>
      <c r="G15" s="84">
        <v>746271</v>
      </c>
      <c r="H15" s="84">
        <v>747908</v>
      </c>
    </row>
    <row r="16" spans="1:8" s="7" customFormat="1" ht="10.5" x14ac:dyDescent="0.25">
      <c r="A16" s="30" t="s">
        <v>10</v>
      </c>
      <c r="B16" s="34"/>
      <c r="C16" s="82">
        <f>SUM(C14:C15)</f>
        <v>1281665</v>
      </c>
      <c r="D16" s="82">
        <f t="shared" ref="D16:H16" si="1">SUM(D14:D15)</f>
        <v>1168630</v>
      </c>
      <c r="E16" s="82">
        <f t="shared" si="1"/>
        <v>1089391</v>
      </c>
      <c r="F16" s="82">
        <f t="shared" si="1"/>
        <v>961578</v>
      </c>
      <c r="G16" s="82">
        <f t="shared" si="1"/>
        <v>923700</v>
      </c>
      <c r="H16" s="82">
        <f t="shared" si="1"/>
        <v>894880</v>
      </c>
    </row>
    <row r="17" spans="1:8" s="7" customFormat="1" ht="10.5" x14ac:dyDescent="0.25">
      <c r="A17" s="27" t="s">
        <v>11</v>
      </c>
      <c r="B17" s="28"/>
      <c r="C17" s="32">
        <v>6974</v>
      </c>
      <c r="D17" s="127">
        <v>6293</v>
      </c>
      <c r="E17" s="82">
        <v>5880</v>
      </c>
      <c r="F17" s="127">
        <v>5134</v>
      </c>
      <c r="G17" s="82">
        <v>5316</v>
      </c>
      <c r="H17" s="82">
        <v>5346</v>
      </c>
    </row>
    <row r="18" spans="1:8" s="7" customFormat="1" ht="10.5" x14ac:dyDescent="0.25">
      <c r="A18" s="27" t="s">
        <v>12</v>
      </c>
      <c r="B18" s="28"/>
      <c r="C18" s="32">
        <v>1318</v>
      </c>
      <c r="D18" s="127">
        <v>1478</v>
      </c>
      <c r="E18" s="82">
        <v>1382</v>
      </c>
      <c r="F18" s="145">
        <v>613</v>
      </c>
      <c r="G18" s="82">
        <v>601</v>
      </c>
      <c r="H18" s="82">
        <v>619</v>
      </c>
    </row>
    <row r="19" spans="1:8" s="7" customFormat="1" ht="10.5" x14ac:dyDescent="0.25">
      <c r="A19" s="27" t="s">
        <v>13</v>
      </c>
      <c r="B19" s="28"/>
      <c r="C19" s="32">
        <v>80509</v>
      </c>
      <c r="D19" s="127">
        <v>80509</v>
      </c>
      <c r="E19" s="82">
        <v>80509</v>
      </c>
      <c r="F19" s="127">
        <v>89164</v>
      </c>
      <c r="G19" s="82">
        <v>89841</v>
      </c>
      <c r="H19" s="82">
        <v>89256</v>
      </c>
    </row>
    <row r="20" spans="1:8" s="7" customFormat="1" ht="10.5" x14ac:dyDescent="0.25">
      <c r="A20" s="27" t="s">
        <v>14</v>
      </c>
      <c r="B20" s="28"/>
      <c r="C20" s="32">
        <v>605</v>
      </c>
      <c r="D20" s="127">
        <v>1135</v>
      </c>
      <c r="E20" s="82">
        <v>1173</v>
      </c>
      <c r="F20" s="145">
        <v>0</v>
      </c>
      <c r="G20" s="82">
        <v>0</v>
      </c>
      <c r="H20" s="82">
        <v>211</v>
      </c>
    </row>
    <row r="21" spans="1:8" s="7" customFormat="1" ht="10.5" x14ac:dyDescent="0.25">
      <c r="A21" s="27" t="s">
        <v>15</v>
      </c>
      <c r="B21" s="28"/>
      <c r="C21" s="32">
        <v>53151</v>
      </c>
      <c r="D21" s="127">
        <v>107841</v>
      </c>
      <c r="E21" s="82">
        <v>113938</v>
      </c>
      <c r="F21" s="127">
        <v>153065</v>
      </c>
      <c r="G21" s="82">
        <v>12569</v>
      </c>
      <c r="H21" s="82">
        <v>12581</v>
      </c>
    </row>
    <row r="22" spans="1:8" s="7" customFormat="1" ht="10.5" x14ac:dyDescent="0.25">
      <c r="A22" s="27" t="s">
        <v>139</v>
      </c>
      <c r="B22" s="28"/>
      <c r="C22" s="82">
        <v>0</v>
      </c>
      <c r="D22" s="135">
        <v>0</v>
      </c>
      <c r="E22" s="82">
        <v>0</v>
      </c>
      <c r="F22" s="144">
        <v>0</v>
      </c>
      <c r="G22" s="82">
        <v>0</v>
      </c>
      <c r="H22" s="82">
        <v>20075</v>
      </c>
    </row>
    <row r="23" spans="1:8" s="7" customFormat="1" ht="11" thickBot="1" x14ac:dyDescent="0.3">
      <c r="A23" s="27" t="s">
        <v>16</v>
      </c>
      <c r="B23" s="28"/>
      <c r="C23" s="82">
        <v>8598</v>
      </c>
      <c r="D23" s="135">
        <v>8726</v>
      </c>
      <c r="E23" s="82">
        <v>9266</v>
      </c>
      <c r="F23" s="82">
        <v>5735</v>
      </c>
      <c r="G23" s="82">
        <v>5872</v>
      </c>
      <c r="H23" s="82">
        <v>7915</v>
      </c>
    </row>
    <row r="24" spans="1:8" s="7" customFormat="1" ht="11" thickBot="1" x14ac:dyDescent="0.3">
      <c r="A24" s="30" t="s">
        <v>17</v>
      </c>
      <c r="B24" s="34"/>
      <c r="C24" s="85">
        <f>C12+SUM(C16:C23)</f>
        <v>1741361</v>
      </c>
      <c r="D24" s="85">
        <f t="shared" ref="D24:H24" si="2">D12+SUM(D16:D23)</f>
        <v>1490457</v>
      </c>
      <c r="E24" s="85">
        <f t="shared" si="2"/>
        <v>1428230</v>
      </c>
      <c r="F24" s="85">
        <f t="shared" si="2"/>
        <v>1403080</v>
      </c>
      <c r="G24" s="85">
        <f t="shared" si="2"/>
        <v>1243624</v>
      </c>
      <c r="H24" s="85">
        <f t="shared" si="2"/>
        <v>1297967</v>
      </c>
    </row>
    <row r="25" spans="1:8" s="7" customFormat="1" ht="11" thickTop="1" x14ac:dyDescent="0.25">
      <c r="A25" s="123" t="s">
        <v>18</v>
      </c>
      <c r="B25" s="26"/>
      <c r="C25" s="31"/>
      <c r="D25" s="32"/>
      <c r="E25" s="32"/>
      <c r="F25" s="32"/>
      <c r="G25" s="32"/>
      <c r="H25" s="32"/>
    </row>
    <row r="26" spans="1:8" s="7" customFormat="1" ht="10.5" x14ac:dyDescent="0.25">
      <c r="A26" s="27" t="s">
        <v>19</v>
      </c>
      <c r="B26" s="28"/>
      <c r="C26" s="31"/>
      <c r="D26" s="32"/>
      <c r="E26" s="32"/>
      <c r="F26" s="32"/>
      <c r="G26" s="32"/>
      <c r="H26" s="32"/>
    </row>
    <row r="27" spans="1:8" s="7" customFormat="1" ht="10.5" x14ac:dyDescent="0.25">
      <c r="A27" s="29" t="s">
        <v>20</v>
      </c>
      <c r="B27" s="33"/>
      <c r="C27" s="125">
        <v>33162</v>
      </c>
      <c r="D27" s="134">
        <v>34654</v>
      </c>
      <c r="E27" s="125">
        <v>30854</v>
      </c>
      <c r="F27" s="125">
        <v>30282</v>
      </c>
      <c r="G27" s="125">
        <v>30014</v>
      </c>
      <c r="H27" s="125">
        <v>23765</v>
      </c>
    </row>
    <row r="28" spans="1:8" s="7" customFormat="1" ht="10.5" x14ac:dyDescent="0.25">
      <c r="A28" s="29" t="s">
        <v>21</v>
      </c>
      <c r="B28" s="33"/>
      <c r="C28" s="32">
        <v>23855</v>
      </c>
      <c r="D28" s="127">
        <v>23276</v>
      </c>
      <c r="E28" s="82">
        <v>19587</v>
      </c>
      <c r="F28" s="127">
        <v>17008</v>
      </c>
      <c r="G28" s="82">
        <v>15757</v>
      </c>
      <c r="H28" s="82">
        <v>15219</v>
      </c>
    </row>
    <row r="29" spans="1:8" s="7" customFormat="1" ht="10.5" x14ac:dyDescent="0.25">
      <c r="A29" s="29" t="s">
        <v>22</v>
      </c>
      <c r="B29" s="33"/>
      <c r="C29" s="32">
        <v>10661</v>
      </c>
      <c r="D29" s="127">
        <v>10420</v>
      </c>
      <c r="E29" s="82">
        <v>9920</v>
      </c>
      <c r="F29" s="82">
        <v>8032</v>
      </c>
      <c r="G29" s="82">
        <v>6711</v>
      </c>
      <c r="H29" s="82">
        <v>6168</v>
      </c>
    </row>
    <row r="30" spans="1:8" s="7" customFormat="1" ht="10.5" x14ac:dyDescent="0.25">
      <c r="A30" s="29" t="s">
        <v>100</v>
      </c>
      <c r="B30" s="33"/>
      <c r="C30" s="32">
        <v>4902</v>
      </c>
      <c r="D30" s="127">
        <v>5011</v>
      </c>
      <c r="E30" s="82">
        <v>5749</v>
      </c>
      <c r="F30" s="127">
        <v>5521</v>
      </c>
      <c r="G30" s="82">
        <v>6137</v>
      </c>
      <c r="H30" s="82">
        <v>7187</v>
      </c>
    </row>
    <row r="31" spans="1:8" s="7" customFormat="1" ht="11" thickBot="1" x14ac:dyDescent="0.3">
      <c r="A31" s="29" t="s">
        <v>141</v>
      </c>
      <c r="B31" s="33"/>
      <c r="C31" s="32">
        <v>0</v>
      </c>
      <c r="D31" s="127">
        <v>0</v>
      </c>
      <c r="E31" s="82">
        <v>0</v>
      </c>
      <c r="F31" s="127">
        <v>0</v>
      </c>
      <c r="G31" s="82">
        <v>0</v>
      </c>
      <c r="H31" s="82">
        <v>49000</v>
      </c>
    </row>
    <row r="32" spans="1:8" s="7" customFormat="1" ht="10.5" x14ac:dyDescent="0.25">
      <c r="A32" s="30" t="s">
        <v>23</v>
      </c>
      <c r="B32" s="34"/>
      <c r="C32" s="83">
        <f>SUM(C27:C31)</f>
        <v>72580</v>
      </c>
      <c r="D32" s="83">
        <f t="shared" ref="D32:G32" si="3">SUM(D27:D31)</f>
        <v>73361</v>
      </c>
      <c r="E32" s="83">
        <f t="shared" si="3"/>
        <v>66110</v>
      </c>
      <c r="F32" s="83">
        <f t="shared" si="3"/>
        <v>60843</v>
      </c>
      <c r="G32" s="83">
        <f t="shared" si="3"/>
        <v>58619</v>
      </c>
      <c r="H32" s="83">
        <f>SUM(H27:H31)</f>
        <v>101339</v>
      </c>
    </row>
    <row r="33" spans="1:8" s="7" customFormat="1" ht="10.5" x14ac:dyDescent="0.25">
      <c r="A33" s="27" t="s">
        <v>24</v>
      </c>
      <c r="B33" s="28"/>
      <c r="C33" s="46">
        <v>24495</v>
      </c>
      <c r="D33" s="127">
        <v>22996</v>
      </c>
      <c r="E33" s="126">
        <v>23925</v>
      </c>
      <c r="F33" s="126">
        <v>22142</v>
      </c>
      <c r="G33" s="126">
        <v>16248</v>
      </c>
      <c r="H33" s="126">
        <v>14444</v>
      </c>
    </row>
    <row r="34" spans="1:8" s="7" customFormat="1" ht="10.5" x14ac:dyDescent="0.25">
      <c r="A34" s="27" t="s">
        <v>101</v>
      </c>
      <c r="B34" s="28"/>
      <c r="C34" s="32">
        <v>13642</v>
      </c>
      <c r="D34" s="127">
        <v>11523</v>
      </c>
      <c r="E34" s="82">
        <v>11813</v>
      </c>
      <c r="F34" s="82">
        <v>10269</v>
      </c>
      <c r="G34" s="82">
        <v>9650</v>
      </c>
      <c r="H34" s="82">
        <v>9792</v>
      </c>
    </row>
    <row r="35" spans="1:8" s="7" customFormat="1" ht="10.5" x14ac:dyDescent="0.25">
      <c r="A35" s="27" t="s">
        <v>25</v>
      </c>
      <c r="B35" s="28"/>
      <c r="C35" s="32">
        <v>883510</v>
      </c>
      <c r="D35" s="127">
        <v>805332</v>
      </c>
      <c r="E35" s="82">
        <v>728473</v>
      </c>
      <c r="F35" s="82">
        <v>695308</v>
      </c>
      <c r="G35" s="82">
        <v>520968</v>
      </c>
      <c r="H35" s="82">
        <v>517178</v>
      </c>
    </row>
    <row r="36" spans="1:8" s="7" customFormat="1" ht="10.5" x14ac:dyDescent="0.25">
      <c r="A36" s="27" t="s">
        <v>26</v>
      </c>
      <c r="B36" s="28"/>
      <c r="C36" s="32">
        <v>60448</v>
      </c>
      <c r="D36" s="127">
        <v>55000</v>
      </c>
      <c r="E36" s="82">
        <v>57137</v>
      </c>
      <c r="F36" s="82">
        <v>58121</v>
      </c>
      <c r="G36" s="82">
        <v>52515</v>
      </c>
      <c r="H36" s="82">
        <v>50547</v>
      </c>
    </row>
    <row r="37" spans="1:8" s="7" customFormat="1" ht="11" thickBot="1" x14ac:dyDescent="0.3">
      <c r="A37" s="27" t="s">
        <v>27</v>
      </c>
      <c r="B37" s="28"/>
      <c r="C37" s="45">
        <v>8362</v>
      </c>
      <c r="D37" s="128">
        <v>8561</v>
      </c>
      <c r="E37" s="84">
        <v>8704</v>
      </c>
      <c r="F37" s="84">
        <v>7267</v>
      </c>
      <c r="G37" s="84">
        <v>7491</v>
      </c>
      <c r="H37" s="84">
        <v>7667</v>
      </c>
    </row>
    <row r="38" spans="1:8" s="7" customFormat="1" ht="11" thickBot="1" x14ac:dyDescent="0.3">
      <c r="A38" s="30" t="s">
        <v>28</v>
      </c>
      <c r="B38" s="34"/>
      <c r="C38" s="45">
        <f>SUM(C32:C37)</f>
        <v>1063037</v>
      </c>
      <c r="D38" s="45">
        <f t="shared" ref="D38:H38" si="4">SUM(D32:D37)</f>
        <v>976773</v>
      </c>
      <c r="E38" s="45">
        <f t="shared" si="4"/>
        <v>896162</v>
      </c>
      <c r="F38" s="45">
        <f t="shared" si="4"/>
        <v>853950</v>
      </c>
      <c r="G38" s="45">
        <f t="shared" si="4"/>
        <v>665491</v>
      </c>
      <c r="H38" s="45">
        <f t="shared" si="4"/>
        <v>700967</v>
      </c>
    </row>
    <row r="39" spans="1:8" s="7" customFormat="1" ht="10.5" x14ac:dyDescent="0.25">
      <c r="A39" s="27" t="s">
        <v>29</v>
      </c>
      <c r="B39" s="28"/>
      <c r="C39" s="44"/>
      <c r="D39" s="35"/>
      <c r="E39" s="35"/>
      <c r="F39" s="35"/>
      <c r="G39" s="35"/>
      <c r="H39" s="35"/>
    </row>
    <row r="40" spans="1:8" s="7" customFormat="1" ht="10.5" x14ac:dyDescent="0.25">
      <c r="A40" s="27" t="s">
        <v>30</v>
      </c>
      <c r="B40" s="28"/>
      <c r="C40" s="44"/>
      <c r="D40" s="35"/>
      <c r="E40" s="35"/>
      <c r="F40" s="35"/>
      <c r="G40" s="35"/>
      <c r="H40" s="35"/>
    </row>
    <row r="41" spans="1:8" s="7" customFormat="1" ht="21" x14ac:dyDescent="0.25">
      <c r="A41" s="29" t="s">
        <v>113</v>
      </c>
      <c r="B41" s="33"/>
      <c r="C41" s="82">
        <v>0</v>
      </c>
      <c r="D41" s="82">
        <v>0</v>
      </c>
      <c r="E41" s="82">
        <v>0</v>
      </c>
      <c r="F41" s="82">
        <v>0</v>
      </c>
      <c r="G41" s="82">
        <v>0</v>
      </c>
      <c r="H41" s="82">
        <v>0</v>
      </c>
    </row>
    <row r="42" spans="1:8" s="7" customFormat="1" ht="21" x14ac:dyDescent="0.25">
      <c r="A42" s="29" t="s">
        <v>114</v>
      </c>
      <c r="B42" s="33"/>
      <c r="C42" s="82">
        <v>0</v>
      </c>
      <c r="D42" s="82">
        <v>0</v>
      </c>
      <c r="E42" s="82">
        <v>0</v>
      </c>
      <c r="F42" s="82">
        <v>0</v>
      </c>
      <c r="G42" s="82">
        <v>0</v>
      </c>
      <c r="H42" s="82">
        <v>0</v>
      </c>
    </row>
    <row r="43" spans="1:8" s="7" customFormat="1" ht="22.5" customHeight="1" x14ac:dyDescent="0.25">
      <c r="A43" s="29" t="s">
        <v>119</v>
      </c>
      <c r="B43" s="33"/>
      <c r="C43" s="82">
        <v>8</v>
      </c>
      <c r="D43" s="82">
        <v>0</v>
      </c>
      <c r="E43" s="82">
        <v>0</v>
      </c>
      <c r="F43" s="82">
        <v>0</v>
      </c>
      <c r="G43" s="82">
        <v>0</v>
      </c>
      <c r="H43" s="82">
        <v>0</v>
      </c>
    </row>
    <row r="44" spans="1:8" s="7" customFormat="1" ht="22.5" customHeight="1" x14ac:dyDescent="0.25">
      <c r="A44" s="29" t="s">
        <v>115</v>
      </c>
      <c r="B44" s="33"/>
      <c r="C44" s="82">
        <v>0</v>
      </c>
      <c r="D44" s="82">
        <v>0</v>
      </c>
      <c r="E44" s="82">
        <v>0</v>
      </c>
      <c r="F44" s="82">
        <v>0</v>
      </c>
      <c r="G44" s="82">
        <v>0</v>
      </c>
      <c r="H44" s="82">
        <v>0</v>
      </c>
    </row>
    <row r="45" spans="1:8" s="7" customFormat="1" ht="10.5" x14ac:dyDescent="0.25">
      <c r="A45" s="29" t="s">
        <v>31</v>
      </c>
      <c r="B45" s="33"/>
      <c r="C45" s="82">
        <v>875373</v>
      </c>
      <c r="D45" s="135">
        <v>678058</v>
      </c>
      <c r="E45" s="82">
        <v>673955</v>
      </c>
      <c r="F45" s="82">
        <v>669707</v>
      </c>
      <c r="G45" s="82">
        <v>665635</v>
      </c>
      <c r="H45" s="82">
        <v>661897</v>
      </c>
    </row>
    <row r="46" spans="1:8" s="7" customFormat="1" ht="10.5" x14ac:dyDescent="0.25">
      <c r="A46" s="29" t="s">
        <v>32</v>
      </c>
      <c r="B46" s="33"/>
      <c r="C46" s="32">
        <v>6120</v>
      </c>
      <c r="D46" s="127">
        <v>1466</v>
      </c>
      <c r="E46" s="82">
        <v>15768</v>
      </c>
      <c r="F46" s="82">
        <v>-4900</v>
      </c>
      <c r="G46" s="82">
        <v>-13717</v>
      </c>
      <c r="H46" s="82">
        <v>-18863</v>
      </c>
    </row>
    <row r="47" spans="1:8" s="7" customFormat="1" ht="11" thickBot="1" x14ac:dyDescent="0.3">
      <c r="A47" s="29" t="s">
        <v>33</v>
      </c>
      <c r="B47" s="33"/>
      <c r="C47" s="45">
        <v>-255338</v>
      </c>
      <c r="D47" s="128">
        <v>-220816</v>
      </c>
      <c r="E47" s="84">
        <v>-213237</v>
      </c>
      <c r="F47" s="84">
        <v>-173523</v>
      </c>
      <c r="G47" s="84">
        <v>-135004</v>
      </c>
      <c r="H47" s="84">
        <v>-109456</v>
      </c>
    </row>
    <row r="48" spans="1:8" s="7" customFormat="1" ht="10.5" x14ac:dyDescent="0.25">
      <c r="A48" s="30" t="s">
        <v>34</v>
      </c>
      <c r="B48" s="34"/>
      <c r="C48" s="32">
        <f>SUM(C41:C47)</f>
        <v>626163</v>
      </c>
      <c r="D48" s="32">
        <f t="shared" ref="D48:H48" si="5">SUM(D41:D47)</f>
        <v>458708</v>
      </c>
      <c r="E48" s="32">
        <f t="shared" si="5"/>
        <v>476486</v>
      </c>
      <c r="F48" s="32">
        <f t="shared" si="5"/>
        <v>491284</v>
      </c>
      <c r="G48" s="32">
        <f t="shared" si="5"/>
        <v>516914</v>
      </c>
      <c r="H48" s="32">
        <f t="shared" si="5"/>
        <v>533578</v>
      </c>
    </row>
    <row r="49" spans="1:8" s="7" customFormat="1" ht="11" thickBot="1" x14ac:dyDescent="0.3">
      <c r="A49" s="30" t="s">
        <v>35</v>
      </c>
      <c r="B49" s="34"/>
      <c r="C49" s="45">
        <v>52161</v>
      </c>
      <c r="D49" s="128">
        <v>54976</v>
      </c>
      <c r="E49" s="84">
        <v>55582</v>
      </c>
      <c r="F49" s="84">
        <v>57846</v>
      </c>
      <c r="G49" s="84">
        <v>61219</v>
      </c>
      <c r="H49" s="84">
        <v>63422</v>
      </c>
    </row>
    <row r="50" spans="1:8" s="7" customFormat="1" ht="11" thickBot="1" x14ac:dyDescent="0.3">
      <c r="A50" s="30" t="s">
        <v>89</v>
      </c>
      <c r="B50" s="34"/>
      <c r="C50" s="86">
        <f>C49+C48+C38</f>
        <v>1741361</v>
      </c>
      <c r="D50" s="86">
        <f t="shared" ref="D50:H50" si="6">D49+D48+D38</f>
        <v>1490457</v>
      </c>
      <c r="E50" s="86">
        <f t="shared" si="6"/>
        <v>1428230</v>
      </c>
      <c r="F50" s="86">
        <f t="shared" si="6"/>
        <v>1403080</v>
      </c>
      <c r="G50" s="86">
        <f t="shared" si="6"/>
        <v>1243624</v>
      </c>
      <c r="H50" s="86">
        <f t="shared" si="6"/>
        <v>1297967</v>
      </c>
    </row>
    <row r="51" spans="1:8" ht="15" thickTop="1" x14ac:dyDescent="0.35">
      <c r="C51" s="4"/>
    </row>
  </sheetData>
  <mergeCells count="2">
    <mergeCell ref="C4:H4"/>
    <mergeCell ref="A2:H2"/>
  </mergeCells>
  <conditionalFormatting sqref="A6:C21 D24:H24 D38:H38 D48:H48 D50:H50 A23:C30 A32:C50 D32:H32 D13 D25:D26 D39:D40 E13:H15 E17:H21 E33:H37 E49:H49 E23:H23 E25:H30 E39:H47">
    <cfRule type="expression" dxfId="122" priority="28">
      <formula>IF(COUNTA($A6)=0,0,MOD(SUBTOTAL(103,$A$6:$A6),2)=1)</formula>
    </cfRule>
  </conditionalFormatting>
  <conditionalFormatting sqref="D6:D7">
    <cfRule type="expression" dxfId="121" priority="26">
      <formula>IF(COUNTA($A6)=0,0,MOD(SUBTOTAL(103,$A$6:$A6),2)=1)</formula>
    </cfRule>
  </conditionalFormatting>
  <conditionalFormatting sqref="E6:H11">
    <cfRule type="expression" dxfId="120" priority="25">
      <formula>IF(COUNTA($A6)=0,0,MOD(SUBTOTAL(103,$A$6:$A6),2)=1)</formula>
    </cfRule>
  </conditionalFormatting>
  <conditionalFormatting sqref="D12:H12">
    <cfRule type="expression" dxfId="119" priority="24">
      <formula>IF(COUNTA($A12)=0,0,MOD(SUBTOTAL(103,$A$6:$A12),2)=1)</formula>
    </cfRule>
  </conditionalFormatting>
  <conditionalFormatting sqref="D16:H16">
    <cfRule type="expression" dxfId="118" priority="22">
      <formula>IF(COUNTA($A16)=0,0,MOD(SUBTOTAL(103,$A$6:$A16),2)=1)</formula>
    </cfRule>
  </conditionalFormatting>
  <conditionalFormatting sqref="D8:D11 D23">
    <cfRule type="expression" dxfId="117" priority="15">
      <formula>IF(COUNTA($A8)=0,0,MOD(SUBTOTAL(103,$A$5:$A8),2)=1)</formula>
    </cfRule>
  </conditionalFormatting>
  <conditionalFormatting sqref="D14:D15">
    <cfRule type="expression" dxfId="116" priority="14">
      <formula>IF(COUNTA($A14)=0,0,MOD(SUBTOTAL(103,$A$5:$A14),2)=1)</formula>
    </cfRule>
  </conditionalFormatting>
  <conditionalFormatting sqref="D17:D21">
    <cfRule type="expression" dxfId="115" priority="13">
      <formula>IF(COUNTA($A17)=0,0,MOD(SUBTOTAL(103,$A$5:$A17),2)=1)</formula>
    </cfRule>
  </conditionalFormatting>
  <conditionalFormatting sqref="D27:D30">
    <cfRule type="expression" dxfId="114" priority="12">
      <formula>IF(COUNTA($A27)=0,0,MOD(SUBTOTAL(103,$A$5:$A27),2)=1)</formula>
    </cfRule>
  </conditionalFormatting>
  <conditionalFormatting sqref="D33:D37">
    <cfRule type="expression" dxfId="113" priority="11">
      <formula>IF(COUNTA($A33)=0,0,MOD(SUBTOTAL(103,$A$5:$A33),2)=1)</formula>
    </cfRule>
  </conditionalFormatting>
  <conditionalFormatting sqref="D41:D44">
    <cfRule type="expression" dxfId="112" priority="10">
      <formula>IF(COUNTA($A41)=0,0,MOD(SUBTOTAL(103,$A$6:$A41),2)=1)</formula>
    </cfRule>
  </conditionalFormatting>
  <conditionalFormatting sqref="D45:D47">
    <cfRule type="expression" dxfId="111" priority="9">
      <formula>IF(COUNTA($A45)=0,0,MOD(SUBTOTAL(103,$A$5:$A45),2)=1)</formula>
    </cfRule>
  </conditionalFormatting>
  <conditionalFormatting sqref="D49">
    <cfRule type="expression" dxfId="110" priority="8">
      <formula>IF(COUNTA($A49)=0,0,MOD(SUBTOTAL(103,$A$5:$A49),2)=1)</formula>
    </cfRule>
  </conditionalFormatting>
  <conditionalFormatting sqref="A22:C22">
    <cfRule type="expression" dxfId="109" priority="7">
      <formula>IF(COUNTA($A22)=0,0,MOD(SUBTOTAL(103,$A$6:$A22),2)=1)</formula>
    </cfRule>
  </conditionalFormatting>
  <conditionalFormatting sqref="E22:H22">
    <cfRule type="expression" dxfId="108" priority="6">
      <formula>IF(COUNTA($A22)=0,0,MOD(SUBTOTAL(103,$A$6:$A22),2)=1)</formula>
    </cfRule>
  </conditionalFormatting>
  <conditionalFormatting sqref="D22">
    <cfRule type="expression" dxfId="107" priority="5">
      <formula>IF(COUNTA($A22)=0,0,MOD(SUBTOTAL(103,$A$5:$A22),2)=1)</formula>
    </cfRule>
  </conditionalFormatting>
  <conditionalFormatting sqref="A31:C31">
    <cfRule type="expression" dxfId="106" priority="4">
      <formula>IF(COUNTA($A31)=0,0,MOD(SUBTOTAL(103,$A$6:$A31),2)=1)</formula>
    </cfRule>
  </conditionalFormatting>
  <conditionalFormatting sqref="E31:H31">
    <cfRule type="expression" dxfId="105" priority="3">
      <formula>IF(COUNTA($A31)=0,0,MOD(SUBTOTAL(103,$A$6:$A31),2)=1)</formula>
    </cfRule>
  </conditionalFormatting>
  <conditionalFormatting sqref="D31">
    <cfRule type="expression" dxfId="104" priority="2">
      <formula>IF(COUNTA($A31)=0,0,MOD(SUBTOTAL(103,$A$5:$A31),2)=1)</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
  <sheetViews>
    <sheetView zoomScaleNormal="100" workbookViewId="0">
      <selection activeCell="A3" sqref="A3"/>
    </sheetView>
  </sheetViews>
  <sheetFormatPr defaultRowHeight="14.5" x14ac:dyDescent="0.35"/>
  <cols>
    <col min="1" max="1" width="55.54296875" style="9" customWidth="1"/>
    <col min="2" max="2" width="1.7265625" style="43" customWidth="1"/>
    <col min="3" max="3" width="10.7265625" bestFit="1" customWidth="1"/>
    <col min="4" max="4" width="10.7265625" style="43" bestFit="1" customWidth="1"/>
    <col min="5" max="5" width="10.7265625" bestFit="1" customWidth="1"/>
    <col min="6" max="6" width="11" style="43" bestFit="1" customWidth="1"/>
    <col min="7" max="7" width="10.7265625" bestFit="1" customWidth="1"/>
    <col min="8" max="8" width="1.7265625" style="43" customWidth="1"/>
    <col min="9" max="9" width="11" customWidth="1"/>
    <col min="10" max="11" width="1.7265625" style="42" customWidth="1"/>
    <col min="12" max="12" width="10.1796875" customWidth="1"/>
  </cols>
  <sheetData>
    <row r="1" spans="1:12" x14ac:dyDescent="0.35">
      <c r="B1" s="10"/>
      <c r="C1" s="3"/>
      <c r="D1" s="3"/>
      <c r="E1" s="3"/>
      <c r="F1" s="3"/>
      <c r="G1" s="3"/>
      <c r="H1" s="3"/>
      <c r="J1"/>
      <c r="K1"/>
    </row>
    <row r="2" spans="1:12" ht="43.5" customHeight="1" x14ac:dyDescent="0.35">
      <c r="A2" s="190" t="s">
        <v>153</v>
      </c>
      <c r="B2" s="190"/>
      <c r="C2" s="190"/>
      <c r="D2" s="190"/>
      <c r="E2" s="190"/>
      <c r="F2" s="190"/>
      <c r="G2" s="190"/>
      <c r="H2" s="190"/>
      <c r="I2" s="190"/>
      <c r="J2" s="190"/>
      <c r="K2" s="190"/>
      <c r="L2" s="190"/>
    </row>
    <row r="3" spans="1:12" ht="10.5" customHeight="1" x14ac:dyDescent="0.35">
      <c r="A3" s="185"/>
      <c r="B3" s="185"/>
      <c r="C3" s="185"/>
      <c r="D3" s="185"/>
      <c r="E3" s="185"/>
      <c r="F3" s="185"/>
      <c r="G3" s="185"/>
      <c r="H3" s="185"/>
      <c r="J3"/>
      <c r="K3"/>
    </row>
    <row r="4" spans="1:12" s="7" customFormat="1" ht="15.75" customHeight="1" thickBot="1" x14ac:dyDescent="0.3">
      <c r="A4" s="8"/>
      <c r="B4" s="92"/>
      <c r="C4" s="191" t="s">
        <v>36</v>
      </c>
      <c r="D4" s="191"/>
      <c r="E4" s="191"/>
      <c r="F4" s="191"/>
      <c r="G4" s="191"/>
      <c r="H4" s="191"/>
      <c r="I4" s="191"/>
      <c r="J4" s="93"/>
      <c r="K4" s="94"/>
      <c r="L4" s="119" t="s">
        <v>37</v>
      </c>
    </row>
    <row r="5" spans="1:12" s="7" customFormat="1" ht="53" thickBot="1" x14ac:dyDescent="0.3">
      <c r="A5" s="95"/>
      <c r="B5" s="96"/>
      <c r="C5" s="154" t="s">
        <v>109</v>
      </c>
      <c r="D5" s="154" t="s">
        <v>134</v>
      </c>
      <c r="E5" s="154" t="s">
        <v>140</v>
      </c>
      <c r="F5" s="154" t="s">
        <v>136</v>
      </c>
      <c r="G5" s="154" t="s">
        <v>112</v>
      </c>
      <c r="H5" s="155"/>
      <c r="I5" s="154" t="s">
        <v>129</v>
      </c>
      <c r="J5" s="93"/>
      <c r="K5" s="94"/>
      <c r="L5" s="153" t="s">
        <v>38</v>
      </c>
    </row>
    <row r="6" spans="1:12" s="91" customFormat="1" ht="11.5" x14ac:dyDescent="0.25">
      <c r="A6" s="51" t="s">
        <v>39</v>
      </c>
      <c r="B6" s="52"/>
      <c r="C6" s="97">
        <v>24973</v>
      </c>
      <c r="D6" s="137">
        <v>22172</v>
      </c>
      <c r="E6" s="97">
        <v>20126</v>
      </c>
      <c r="F6" s="137">
        <v>17861</v>
      </c>
      <c r="G6" s="97">
        <v>16181</v>
      </c>
      <c r="H6" s="52"/>
      <c r="I6" s="140">
        <v>8755</v>
      </c>
      <c r="J6" s="98"/>
      <c r="K6" s="99"/>
      <c r="L6" s="97">
        <v>6836</v>
      </c>
    </row>
    <row r="7" spans="1:12" s="91" customFormat="1" ht="12" thickBot="1" x14ac:dyDescent="0.3">
      <c r="A7" s="51" t="s">
        <v>40</v>
      </c>
      <c r="B7" s="52"/>
      <c r="C7" s="67">
        <v>513</v>
      </c>
      <c r="D7" s="138">
        <v>295</v>
      </c>
      <c r="E7" s="67">
        <v>244</v>
      </c>
      <c r="F7" s="138">
        <v>200</v>
      </c>
      <c r="G7" s="67">
        <v>104</v>
      </c>
      <c r="H7" s="52"/>
      <c r="I7" s="141">
        <v>71</v>
      </c>
      <c r="J7" s="98"/>
      <c r="K7" s="99"/>
      <c r="L7" s="66">
        <v>34</v>
      </c>
    </row>
    <row r="8" spans="1:12" s="91" customFormat="1" ht="12" thickBot="1" x14ac:dyDescent="0.3">
      <c r="A8" s="53" t="s">
        <v>41</v>
      </c>
      <c r="B8" s="52"/>
      <c r="C8" s="68">
        <f>C6-C7</f>
        <v>24460</v>
      </c>
      <c r="D8" s="68">
        <f>D6-D7</f>
        <v>21877</v>
      </c>
      <c r="E8" s="68">
        <f>E6-E7</f>
        <v>19882</v>
      </c>
      <c r="F8" s="68">
        <f>F6-F7</f>
        <v>17661</v>
      </c>
      <c r="G8" s="68">
        <f>G6-G7</f>
        <v>16077</v>
      </c>
      <c r="H8" s="52"/>
      <c r="I8" s="68">
        <f>I6-I7</f>
        <v>8684</v>
      </c>
      <c r="J8" s="98"/>
      <c r="K8" s="99"/>
      <c r="L8" s="68">
        <f>L6-L7</f>
        <v>6802</v>
      </c>
    </row>
    <row r="9" spans="1:12" s="91" customFormat="1" ht="11.5" x14ac:dyDescent="0.25">
      <c r="A9" s="51" t="s">
        <v>42</v>
      </c>
      <c r="B9" s="52"/>
      <c r="C9" s="64"/>
      <c r="D9" s="64"/>
      <c r="E9" s="64"/>
      <c r="F9" s="64"/>
      <c r="G9" s="64"/>
      <c r="H9" s="52"/>
      <c r="I9" s="101"/>
      <c r="J9" s="98"/>
      <c r="K9" s="99"/>
      <c r="L9" s="90"/>
    </row>
    <row r="10" spans="1:12" s="91" customFormat="1" ht="11.5" x14ac:dyDescent="0.25">
      <c r="A10" s="53" t="s">
        <v>43</v>
      </c>
      <c r="B10" s="52"/>
      <c r="C10" s="67">
        <v>18866</v>
      </c>
      <c r="D10" s="138">
        <v>15389</v>
      </c>
      <c r="E10" s="67">
        <v>17650</v>
      </c>
      <c r="F10" s="138">
        <v>14231</v>
      </c>
      <c r="G10" s="67">
        <v>20017</v>
      </c>
      <c r="H10" s="52"/>
      <c r="I10" s="142">
        <v>8667</v>
      </c>
      <c r="J10" s="98"/>
      <c r="K10" s="99"/>
      <c r="L10" s="67">
        <v>4344</v>
      </c>
    </row>
    <row r="11" spans="1:12" s="91" customFormat="1" ht="11.5" x14ac:dyDescent="0.25">
      <c r="A11" s="53" t="s">
        <v>44</v>
      </c>
      <c r="B11" s="52"/>
      <c r="C11" s="67">
        <v>3842</v>
      </c>
      <c r="D11" s="138">
        <v>4103</v>
      </c>
      <c r="E11" s="67">
        <v>4248</v>
      </c>
      <c r="F11" s="138">
        <v>4072</v>
      </c>
      <c r="G11" s="67">
        <v>3738</v>
      </c>
      <c r="H11" s="52"/>
      <c r="I11" s="142">
        <v>71363</v>
      </c>
      <c r="J11" s="98"/>
      <c r="K11" s="99"/>
      <c r="L11" s="67">
        <v>0</v>
      </c>
    </row>
    <row r="12" spans="1:12" s="91" customFormat="1" ht="11.5" x14ac:dyDescent="0.25">
      <c r="A12" s="53" t="s">
        <v>45</v>
      </c>
      <c r="B12" s="52"/>
      <c r="C12" s="67">
        <v>15575</v>
      </c>
      <c r="D12" s="138">
        <v>14080</v>
      </c>
      <c r="E12" s="67">
        <v>12493</v>
      </c>
      <c r="F12" s="138">
        <v>11683</v>
      </c>
      <c r="G12" s="67">
        <v>11714</v>
      </c>
      <c r="H12" s="52"/>
      <c r="I12" s="142">
        <v>7115</v>
      </c>
      <c r="J12" s="98"/>
      <c r="K12" s="99"/>
      <c r="L12" s="67">
        <v>2584</v>
      </c>
    </row>
    <row r="13" spans="1:12" s="91" customFormat="1" ht="12" thickBot="1" x14ac:dyDescent="0.3">
      <c r="A13" s="53" t="s">
        <v>102</v>
      </c>
      <c r="B13" s="52"/>
      <c r="C13" s="67">
        <v>1707</v>
      </c>
      <c r="D13" s="138">
        <v>687</v>
      </c>
      <c r="E13" s="67">
        <v>-84</v>
      </c>
      <c r="F13" s="138">
        <v>1462</v>
      </c>
      <c r="G13" s="67">
        <v>76</v>
      </c>
      <c r="H13" s="52"/>
      <c r="I13" s="141">
        <v>521</v>
      </c>
      <c r="J13" s="98"/>
      <c r="K13" s="99"/>
      <c r="L13" s="66">
        <v>530</v>
      </c>
    </row>
    <row r="14" spans="1:12" s="91" customFormat="1" ht="12" thickBot="1" x14ac:dyDescent="0.3">
      <c r="A14" s="54" t="s">
        <v>46</v>
      </c>
      <c r="B14" s="52"/>
      <c r="C14" s="68">
        <f>SUM(C10:C13)</f>
        <v>39990</v>
      </c>
      <c r="D14" s="68">
        <f>SUM(D10:D13)</f>
        <v>34259</v>
      </c>
      <c r="E14" s="68">
        <f>SUM(E10:E13)</f>
        <v>34307</v>
      </c>
      <c r="F14" s="68">
        <f>SUM(F10:F13)</f>
        <v>31448</v>
      </c>
      <c r="G14" s="68">
        <f>SUM(G10:G13)</f>
        <v>35545</v>
      </c>
      <c r="H14" s="52"/>
      <c r="I14" s="68">
        <f>SUM(I10:I13)</f>
        <v>87666</v>
      </c>
      <c r="J14" s="98"/>
      <c r="K14" s="99"/>
      <c r="L14" s="68">
        <f>SUM(L10:L13)</f>
        <v>7458</v>
      </c>
    </row>
    <row r="15" spans="1:12" s="91" customFormat="1" ht="12" thickBot="1" x14ac:dyDescent="0.3">
      <c r="A15" s="54" t="s">
        <v>90</v>
      </c>
      <c r="B15" s="52"/>
      <c r="C15" s="66">
        <f>C8-C14</f>
        <v>-15530</v>
      </c>
      <c r="D15" s="66">
        <f>D8-D14</f>
        <v>-12382</v>
      </c>
      <c r="E15" s="66">
        <f>E8-E14</f>
        <v>-14425</v>
      </c>
      <c r="F15" s="66">
        <f>F8-F14</f>
        <v>-13787</v>
      </c>
      <c r="G15" s="66">
        <f>G8-G14</f>
        <v>-19468</v>
      </c>
      <c r="H15" s="52"/>
      <c r="I15" s="100">
        <f>I8-I14</f>
        <v>-78982</v>
      </c>
      <c r="J15" s="98"/>
      <c r="K15" s="99"/>
      <c r="L15" s="100">
        <f>L8-L14</f>
        <v>-656</v>
      </c>
    </row>
    <row r="16" spans="1:12" s="91" customFormat="1" ht="11.5" x14ac:dyDescent="0.25">
      <c r="A16" s="51" t="s">
        <v>47</v>
      </c>
      <c r="B16" s="52"/>
      <c r="C16" s="64"/>
      <c r="D16" s="64"/>
      <c r="E16" s="64"/>
      <c r="F16" s="64"/>
      <c r="G16" s="64"/>
      <c r="H16" s="52"/>
      <c r="I16" s="101"/>
      <c r="J16" s="98"/>
      <c r="K16" s="99"/>
      <c r="L16" s="90"/>
    </row>
    <row r="17" spans="1:12" s="91" customFormat="1" ht="11.5" x14ac:dyDescent="0.25">
      <c r="A17" s="53" t="s">
        <v>120</v>
      </c>
      <c r="B17" s="52"/>
      <c r="C17" s="67">
        <v>-3662</v>
      </c>
      <c r="D17" s="138">
        <v>14607</v>
      </c>
      <c r="E17" s="67">
        <v>-23026</v>
      </c>
      <c r="F17" s="138">
        <v>-18138</v>
      </c>
      <c r="G17" s="67">
        <v>-3539</v>
      </c>
      <c r="H17" s="52"/>
      <c r="I17" s="142">
        <v>4269</v>
      </c>
      <c r="J17" s="98"/>
      <c r="K17" s="99"/>
      <c r="L17" s="67">
        <v>11500</v>
      </c>
    </row>
    <row r="18" spans="1:12" s="91" customFormat="1" ht="11.5" x14ac:dyDescent="0.25">
      <c r="A18" s="53" t="s">
        <v>48</v>
      </c>
      <c r="B18" s="52"/>
      <c r="C18" s="67">
        <v>-12267</v>
      </c>
      <c r="D18" s="138">
        <v>-8987</v>
      </c>
      <c r="E18" s="67">
        <v>-8380</v>
      </c>
      <c r="F18" s="138">
        <v>-7499</v>
      </c>
      <c r="G18" s="67">
        <v>-5788</v>
      </c>
      <c r="H18" s="52"/>
      <c r="I18" s="142">
        <v>-3534</v>
      </c>
      <c r="J18" s="98"/>
      <c r="K18" s="99"/>
      <c r="L18" s="67">
        <v>-3623</v>
      </c>
    </row>
    <row r="19" spans="1:12" s="91" customFormat="1" ht="11.5" x14ac:dyDescent="0.25">
      <c r="A19" s="53" t="s">
        <v>49</v>
      </c>
      <c r="B19" s="52"/>
      <c r="C19" s="67">
        <v>266</v>
      </c>
      <c r="D19" s="138">
        <v>-2145</v>
      </c>
      <c r="E19" s="67">
        <v>554</v>
      </c>
      <c r="F19" s="138">
        <v>987</v>
      </c>
      <c r="G19" s="67">
        <v>222</v>
      </c>
      <c r="H19" s="52"/>
      <c r="I19" s="142">
        <v>153</v>
      </c>
      <c r="J19" s="98"/>
      <c r="K19" s="99"/>
      <c r="L19" s="67">
        <v>-277</v>
      </c>
    </row>
    <row r="20" spans="1:12" s="91" customFormat="1" ht="12" thickBot="1" x14ac:dyDescent="0.3">
      <c r="A20" s="53" t="s">
        <v>116</v>
      </c>
      <c r="B20" s="52"/>
      <c r="C20" s="67">
        <v>0</v>
      </c>
      <c r="D20" s="67">
        <v>0</v>
      </c>
      <c r="E20" s="67">
        <v>0</v>
      </c>
      <c r="F20" s="67">
        <v>0</v>
      </c>
      <c r="G20" s="67">
        <v>1264</v>
      </c>
      <c r="H20" s="52"/>
      <c r="I20" s="62">
        <v>0</v>
      </c>
      <c r="J20" s="98"/>
      <c r="K20" s="99"/>
      <c r="L20" s="67">
        <v>0</v>
      </c>
    </row>
    <row r="21" spans="1:12" s="91" customFormat="1" ht="12" thickBot="1" x14ac:dyDescent="0.3">
      <c r="A21" s="54" t="s">
        <v>50</v>
      </c>
      <c r="B21" s="52"/>
      <c r="C21" s="68">
        <f>SUM(C17:C20)</f>
        <v>-15663</v>
      </c>
      <c r="D21" s="68">
        <f>SUM(D17:D20)</f>
        <v>3475</v>
      </c>
      <c r="E21" s="68">
        <f>SUM(E17:E20)</f>
        <v>-30852</v>
      </c>
      <c r="F21" s="68">
        <f>SUM(F17:F20)</f>
        <v>-24650</v>
      </c>
      <c r="G21" s="68">
        <f>SUM(G17:G20)</f>
        <v>-7841</v>
      </c>
      <c r="H21" s="52"/>
      <c r="I21" s="68">
        <f>SUM(I17:I20)</f>
        <v>888</v>
      </c>
      <c r="J21" s="98"/>
      <c r="K21" s="99"/>
      <c r="L21" s="68">
        <f>SUM(L17:L20)</f>
        <v>7600</v>
      </c>
    </row>
    <row r="22" spans="1:12" s="91" customFormat="1" ht="11.5" x14ac:dyDescent="0.25">
      <c r="A22" s="51" t="s">
        <v>51</v>
      </c>
      <c r="B22" s="52"/>
      <c r="C22" s="67">
        <f>C15+C21</f>
        <v>-31193</v>
      </c>
      <c r="D22" s="67">
        <f>D15+D21</f>
        <v>-8907</v>
      </c>
      <c r="E22" s="67">
        <f>E15+E21</f>
        <v>-45277</v>
      </c>
      <c r="F22" s="67">
        <f>F15+F21</f>
        <v>-38437</v>
      </c>
      <c r="G22" s="67">
        <f>G15+G21</f>
        <v>-27309</v>
      </c>
      <c r="H22" s="52"/>
      <c r="I22" s="62">
        <f>I15+I21</f>
        <v>-78094</v>
      </c>
      <c r="J22" s="98"/>
      <c r="K22" s="99"/>
      <c r="L22" s="102">
        <v>6944</v>
      </c>
    </row>
    <row r="23" spans="1:12" s="91" customFormat="1" ht="12" thickBot="1" x14ac:dyDescent="0.3">
      <c r="A23" s="53" t="s">
        <v>135</v>
      </c>
      <c r="B23" s="52"/>
      <c r="C23" s="66">
        <v>6144</v>
      </c>
      <c r="D23" s="139">
        <v>-722</v>
      </c>
      <c r="E23" s="66">
        <v>-2059</v>
      </c>
      <c r="F23" s="139">
        <v>3455</v>
      </c>
      <c r="G23" s="66">
        <v>442</v>
      </c>
      <c r="H23" s="52"/>
      <c r="I23" s="141">
        <v>987</v>
      </c>
      <c r="J23" s="98"/>
      <c r="K23" s="99"/>
      <c r="L23" s="66">
        <v>767</v>
      </c>
    </row>
    <row r="24" spans="1:12" s="91" customFormat="1" ht="12" thickBot="1" x14ac:dyDescent="0.3">
      <c r="A24" s="51" t="s">
        <v>52</v>
      </c>
      <c r="B24" s="52"/>
      <c r="C24" s="67">
        <f>C22-C23</f>
        <v>-37337</v>
      </c>
      <c r="D24" s="67">
        <f>D22-D23</f>
        <v>-8185</v>
      </c>
      <c r="E24" s="67">
        <f>E22-E23</f>
        <v>-43218</v>
      </c>
      <c r="F24" s="67">
        <f>F22-F23</f>
        <v>-41892</v>
      </c>
      <c r="G24" s="67">
        <f>G22-G23</f>
        <v>-27751</v>
      </c>
      <c r="H24" s="52"/>
      <c r="I24" s="62">
        <f>I22-I23</f>
        <v>-79081</v>
      </c>
      <c r="J24" s="98"/>
      <c r="K24" s="99"/>
      <c r="L24" s="103">
        <v>6177</v>
      </c>
    </row>
    <row r="25" spans="1:12" s="91" customFormat="1" ht="12.5" thickTop="1" thickBot="1" x14ac:dyDescent="0.3">
      <c r="A25" s="53" t="s">
        <v>53</v>
      </c>
      <c r="B25" s="52"/>
      <c r="C25" s="66">
        <v>-2815</v>
      </c>
      <c r="D25" s="139">
        <v>-606</v>
      </c>
      <c r="E25" s="66">
        <v>-3504</v>
      </c>
      <c r="F25" s="139">
        <v>-3373</v>
      </c>
      <c r="G25" s="66">
        <v>-2203</v>
      </c>
      <c r="H25" s="52"/>
      <c r="I25" s="141">
        <v>-771</v>
      </c>
      <c r="J25" s="98"/>
      <c r="K25" s="99"/>
      <c r="L25" s="104"/>
    </row>
    <row r="26" spans="1:12" s="91" customFormat="1" ht="11.5" x14ac:dyDescent="0.25">
      <c r="A26" s="51" t="s">
        <v>91</v>
      </c>
      <c r="B26" s="52"/>
      <c r="C26" s="67">
        <f>C24-C25</f>
        <v>-34522</v>
      </c>
      <c r="D26" s="67">
        <f>D24-D25</f>
        <v>-7579</v>
      </c>
      <c r="E26" s="67">
        <f>E24-E25</f>
        <v>-39714</v>
      </c>
      <c r="F26" s="67">
        <f>F24-F25</f>
        <v>-38519</v>
      </c>
      <c r="G26" s="67">
        <f>G24-G25</f>
        <v>-25548</v>
      </c>
      <c r="H26" s="99"/>
      <c r="I26" s="67">
        <f>I24-I25</f>
        <v>-78310</v>
      </c>
      <c r="J26" s="98"/>
      <c r="K26" s="99"/>
      <c r="L26" s="64"/>
    </row>
    <row r="27" spans="1:12" s="91" customFormat="1" ht="12" thickBot="1" x14ac:dyDescent="0.3">
      <c r="A27" s="51" t="s">
        <v>93</v>
      </c>
      <c r="B27" s="52"/>
      <c r="C27" s="66">
        <v>0</v>
      </c>
      <c r="D27" s="139">
        <v>-31391</v>
      </c>
      <c r="E27" s="66">
        <v>0</v>
      </c>
      <c r="F27" s="66">
        <v>0</v>
      </c>
      <c r="G27" s="66">
        <v>0</v>
      </c>
      <c r="H27" s="52"/>
      <c r="I27" s="66">
        <v>0</v>
      </c>
      <c r="J27" s="98"/>
      <c r="K27" s="99"/>
      <c r="L27" s="64"/>
    </row>
    <row r="28" spans="1:12" s="91" customFormat="1" ht="12" thickBot="1" x14ac:dyDescent="0.3">
      <c r="A28" s="51" t="s">
        <v>92</v>
      </c>
      <c r="B28" s="52"/>
      <c r="C28" s="103">
        <f>SUM(C26:C27)</f>
        <v>-34522</v>
      </c>
      <c r="D28" s="103">
        <f>SUM(D26:D27)</f>
        <v>-38970</v>
      </c>
      <c r="E28" s="103">
        <f>SUM(E26:E27)</f>
        <v>-39714</v>
      </c>
      <c r="F28" s="103">
        <f>SUM(F26:F27)</f>
        <v>-38519</v>
      </c>
      <c r="G28" s="103">
        <f>SUM(G26:G27)</f>
        <v>-25548</v>
      </c>
      <c r="H28" s="52"/>
      <c r="I28" s="103">
        <f>SUM(I26:I27)</f>
        <v>-78310</v>
      </c>
      <c r="J28" s="98"/>
      <c r="K28" s="99"/>
      <c r="L28" s="64"/>
    </row>
    <row r="29" spans="1:12" s="91" customFormat="1" ht="12" thickTop="1" x14ac:dyDescent="0.25">
      <c r="A29" s="105" t="s">
        <v>54</v>
      </c>
      <c r="B29" s="52"/>
      <c r="C29" s="64"/>
      <c r="D29" s="64"/>
      <c r="E29" s="64"/>
      <c r="F29" s="64"/>
      <c r="G29" s="64"/>
      <c r="H29" s="52"/>
      <c r="I29" s="101"/>
      <c r="J29" s="98"/>
      <c r="K29" s="99"/>
      <c r="L29" s="64"/>
    </row>
    <row r="30" spans="1:12" s="91" customFormat="1" ht="11.5" x14ac:dyDescent="0.25">
      <c r="A30" s="51" t="s">
        <v>97</v>
      </c>
      <c r="B30" s="52"/>
      <c r="C30" s="64"/>
      <c r="D30" s="64"/>
      <c r="E30" s="64"/>
      <c r="F30" s="64"/>
      <c r="G30" s="64"/>
      <c r="H30" s="52"/>
      <c r="I30" s="101"/>
      <c r="J30" s="98"/>
      <c r="K30" s="99"/>
      <c r="L30" s="64"/>
    </row>
    <row r="31" spans="1:12" s="91" customFormat="1" ht="11.5" x14ac:dyDescent="0.25">
      <c r="A31" s="53" t="s">
        <v>55</v>
      </c>
      <c r="B31" s="52"/>
      <c r="C31" s="106">
        <f>C28*1000/C33</f>
        <v>-0.50232614489482041</v>
      </c>
      <c r="D31" s="106">
        <f>D28*1000/D33</f>
        <v>-0.65518144227566244</v>
      </c>
      <c r="E31" s="106">
        <f>E28*1000/E33</f>
        <v>-0.67974326059050061</v>
      </c>
      <c r="F31" s="106">
        <f>F28*1000/F33</f>
        <v>-0.65928968763371842</v>
      </c>
      <c r="G31" s="106">
        <f>G28*1000/G33</f>
        <v>-0.43727856225930678</v>
      </c>
      <c r="H31" s="52"/>
      <c r="I31" s="106">
        <f>I28*1000/I33</f>
        <v>-1.3403508771929824</v>
      </c>
      <c r="J31" s="98"/>
      <c r="K31" s="99"/>
      <c r="L31" s="64"/>
    </row>
    <row r="32" spans="1:12" s="91" customFormat="1" ht="11.5" x14ac:dyDescent="0.25">
      <c r="A32" s="51" t="s">
        <v>96</v>
      </c>
      <c r="B32" s="52"/>
      <c r="C32" s="64"/>
      <c r="D32" s="64"/>
      <c r="E32" s="64"/>
      <c r="F32" s="64"/>
      <c r="G32" s="64"/>
      <c r="H32" s="52"/>
      <c r="I32" s="101"/>
      <c r="J32" s="98"/>
      <c r="K32" s="99"/>
      <c r="L32" s="64"/>
    </row>
    <row r="33" spans="1:12" s="91" customFormat="1" ht="11.5" x14ac:dyDescent="0.25">
      <c r="A33" s="53" t="s">
        <v>55</v>
      </c>
      <c r="B33" s="52"/>
      <c r="C33" s="67">
        <v>68724274.758241758</v>
      </c>
      <c r="D33" s="67">
        <v>59479706.666666664</v>
      </c>
      <c r="E33" s="67">
        <v>58425000</v>
      </c>
      <c r="F33" s="67">
        <v>58425000</v>
      </c>
      <c r="G33" s="67">
        <v>58425000</v>
      </c>
      <c r="H33" s="52"/>
      <c r="I33" s="62">
        <v>58425000</v>
      </c>
      <c r="J33" s="98"/>
      <c r="K33" s="99"/>
      <c r="L33" s="64"/>
    </row>
    <row r="34" spans="1:12" x14ac:dyDescent="0.35">
      <c r="L34" s="2"/>
    </row>
  </sheetData>
  <mergeCells count="2">
    <mergeCell ref="C4:I4"/>
    <mergeCell ref="A2:L2"/>
  </mergeCells>
  <conditionalFormatting sqref="I8:L9 A6:C33 I32:L33 J31:L31 J6:L7 I14:L16 J10:L13 I20:L22 J17:L19 I24:L24 J23:L23 I26:L30 J25:L25 D14:D16 D20:D22 D24 D26 D28:D33 F14:F16 F20:F22 F24 F26:F33">
    <cfRule type="expression" dxfId="103" priority="23" stopIfTrue="1">
      <formula>IF(COUNTA($A6)=0,0,MOD(SUBTOTAL(103,$A$6:$A6),2)=1)</formula>
    </cfRule>
  </conditionalFormatting>
  <conditionalFormatting sqref="E6:E33">
    <cfRule type="expression" dxfId="102" priority="22" stopIfTrue="1">
      <formula>IF(COUNTA($A6)=0,0,MOD(SUBTOTAL(103,$A$6:$A6),2)=1)</formula>
    </cfRule>
  </conditionalFormatting>
  <conditionalFormatting sqref="G6:H33">
    <cfRule type="expression" dxfId="101" priority="21" stopIfTrue="1">
      <formula>IF(COUNTA($A6)=0,0,MOD(SUBTOTAL(103,$A$6:$A6),2)=1)</formula>
    </cfRule>
  </conditionalFormatting>
  <conditionalFormatting sqref="I31">
    <cfRule type="expression" dxfId="100" priority="20" stopIfTrue="1">
      <formula>IF(COUNTA($A31)=0,0,MOD(SUBTOTAL(103,$A$6:$A31),2)=1)</formula>
    </cfRule>
  </conditionalFormatting>
  <conditionalFormatting sqref="D8:D9">
    <cfRule type="expression" dxfId="99" priority="19" stopIfTrue="1">
      <formula>IF(COUNTA($A8)=0,0,MOD(SUBTOTAL(103,$A$6:$A8),2)=1)</formula>
    </cfRule>
  </conditionalFormatting>
  <conditionalFormatting sqref="F8:F9">
    <cfRule type="expression" dxfId="98" priority="18" stopIfTrue="1">
      <formula>IF(COUNTA($A8)=0,0,MOD(SUBTOTAL(103,$A$6:$A8),2)=1)</formula>
    </cfRule>
  </conditionalFormatting>
  <conditionalFormatting sqref="D6:D7">
    <cfRule type="expression" dxfId="97" priority="17" stopIfTrue="1">
      <formula>IF(COUNTA($A6)=0,0,MOD(SUBTOTAL(103,$A$6:$A6),2)=1)</formula>
    </cfRule>
  </conditionalFormatting>
  <conditionalFormatting sqref="D10:D13">
    <cfRule type="expression" dxfId="96" priority="16" stopIfTrue="1">
      <formula>IF(COUNTA($A10)=0,0,MOD(SUBTOTAL(103,$A$6:$A10),2)=1)</formula>
    </cfRule>
  </conditionalFormatting>
  <conditionalFormatting sqref="D17:D19">
    <cfRule type="expression" dxfId="95" priority="15" stopIfTrue="1">
      <formula>IF(COUNTA($A17)=0,0,MOD(SUBTOTAL(103,$A$6:$A17),2)=1)</formula>
    </cfRule>
  </conditionalFormatting>
  <conditionalFormatting sqref="D23">
    <cfRule type="expression" dxfId="94" priority="14" stopIfTrue="1">
      <formula>IF(COUNTA($A23)=0,0,MOD(SUBTOTAL(103,$A$6:$A23),2)=1)</formula>
    </cfRule>
  </conditionalFormatting>
  <conditionalFormatting sqref="D25">
    <cfRule type="expression" dxfId="93" priority="13" stopIfTrue="1">
      <formula>IF(COUNTA($A25)=0,0,MOD(SUBTOTAL(103,$A$6:$A25),2)=1)</formula>
    </cfRule>
  </conditionalFormatting>
  <conditionalFormatting sqref="D27">
    <cfRule type="expression" dxfId="92" priority="12" stopIfTrue="1">
      <formula>IF(COUNTA($A27)=0,0,MOD(SUBTOTAL(103,$A$6:$A27),2)=1)</formula>
    </cfRule>
  </conditionalFormatting>
  <conditionalFormatting sqref="I6:I7">
    <cfRule type="expression" dxfId="91" priority="11" stopIfTrue="1">
      <formula>IF(COUNTA($A6)=0,0,MOD(SUBTOTAL(103,$A$6:$A6),2)=1)</formula>
    </cfRule>
  </conditionalFormatting>
  <conditionalFormatting sqref="I10:I13">
    <cfRule type="expression" dxfId="90" priority="10" stopIfTrue="1">
      <formula>IF(COUNTA($A10)=0,0,MOD(SUBTOTAL(103,$A$6:$A10),2)=1)</formula>
    </cfRule>
  </conditionalFormatting>
  <conditionalFormatting sqref="I17:I19">
    <cfRule type="expression" dxfId="89" priority="9" stopIfTrue="1">
      <formula>IF(COUNTA($A17)=0,0,MOD(SUBTOTAL(103,$A$6:$A17),2)=1)</formula>
    </cfRule>
  </conditionalFormatting>
  <conditionalFormatting sqref="I23">
    <cfRule type="expression" dxfId="88" priority="8" stopIfTrue="1">
      <formula>IF(COUNTA($A23)=0,0,MOD(SUBTOTAL(103,$A$6:$A23),2)=1)</formula>
    </cfRule>
  </conditionalFormatting>
  <conditionalFormatting sqref="I25">
    <cfRule type="expression" dxfId="87" priority="7" stopIfTrue="1">
      <formula>IF(COUNTA($A25)=0,0,MOD(SUBTOTAL(103,$A$6:$A25),2)=1)</formula>
    </cfRule>
  </conditionalFormatting>
  <conditionalFormatting sqref="F6:F7">
    <cfRule type="expression" dxfId="86" priority="6" stopIfTrue="1">
      <formula>IF(COUNTA($A6)=0,0,MOD(SUBTOTAL(103,$A$6:$A6),2)=1)</formula>
    </cfRule>
  </conditionalFormatting>
  <conditionalFormatting sqref="F10:F11">
    <cfRule type="expression" dxfId="85" priority="5" stopIfTrue="1">
      <formula>IF(COUNTA($A10)=0,0,MOD(SUBTOTAL(103,$A$6:$A10),2)=1)</formula>
    </cfRule>
  </conditionalFormatting>
  <conditionalFormatting sqref="F12:F13">
    <cfRule type="expression" dxfId="84" priority="4" stopIfTrue="1">
      <formula>IF(COUNTA($A12)=0,0,MOD(SUBTOTAL(103,$A$6:$A12),2)=1)</formula>
    </cfRule>
  </conditionalFormatting>
  <conditionalFormatting sqref="F17:F19">
    <cfRule type="expression" dxfId="83" priority="3" stopIfTrue="1">
      <formula>IF(COUNTA($A17)=0,0,MOD(SUBTOTAL(103,$A$6:$A17),2)=1)</formula>
    </cfRule>
  </conditionalFormatting>
  <conditionalFormatting sqref="F23">
    <cfRule type="expression" dxfId="82" priority="2" stopIfTrue="1">
      <formula>IF(COUNTA($A23)=0,0,MOD(SUBTOTAL(103,$A$6:$A23),2)=1)</formula>
    </cfRule>
  </conditionalFormatting>
  <conditionalFormatting sqref="F25">
    <cfRule type="expression" dxfId="81" priority="1" stopIfTrue="1">
      <formula>IF(COUNTA($A25)=0,0,MOD(SUBTOTAL(103,$A$6:$A25),2)=1)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L54"/>
  <sheetViews>
    <sheetView workbookViewId="0">
      <selection activeCell="A2" sqref="A2:L2"/>
    </sheetView>
  </sheetViews>
  <sheetFormatPr defaultColWidth="9.1796875" defaultRowHeight="14.5" x14ac:dyDescent="0.35"/>
  <cols>
    <col min="1" max="1" width="66.1796875" style="9" bestFit="1" customWidth="1"/>
    <col min="2" max="2" width="1.7265625" style="43" customWidth="1"/>
    <col min="3" max="3" width="9" style="1" bestFit="1" customWidth="1"/>
    <col min="4" max="4" width="9.7265625" style="1" customWidth="1"/>
    <col min="5" max="5" width="10.453125" style="1" bestFit="1" customWidth="1"/>
    <col min="6" max="6" width="11" style="1" bestFit="1" customWidth="1"/>
    <col min="7" max="7" width="10.1796875" style="1" customWidth="1"/>
    <col min="8" max="8" width="1.7265625" style="43" customWidth="1"/>
    <col min="9" max="9" width="10" style="1" customWidth="1"/>
    <col min="10" max="11" width="1.7265625" style="43" customWidth="1"/>
    <col min="12" max="12" width="10.26953125" style="1" customWidth="1"/>
    <col min="13" max="16384" width="9.1796875" style="1"/>
  </cols>
  <sheetData>
    <row r="2" spans="1:12" ht="44.15" customHeight="1" x14ac:dyDescent="0.35">
      <c r="A2" s="190" t="s">
        <v>163</v>
      </c>
      <c r="B2" s="190"/>
      <c r="C2" s="190"/>
      <c r="D2" s="190"/>
      <c r="E2" s="190"/>
      <c r="F2" s="190"/>
      <c r="G2" s="190"/>
      <c r="H2" s="190"/>
      <c r="I2" s="190"/>
      <c r="J2" s="190"/>
      <c r="K2" s="190"/>
      <c r="L2" s="190"/>
    </row>
    <row r="3" spans="1:12" ht="12.65" customHeight="1" x14ac:dyDescent="0.35">
      <c r="A3" s="185"/>
      <c r="B3" s="185"/>
      <c r="C3" s="185"/>
      <c r="D3" s="185"/>
      <c r="E3" s="185"/>
      <c r="F3" s="185"/>
      <c r="G3" s="185"/>
      <c r="H3" s="185"/>
      <c r="I3" s="185"/>
      <c r="J3" s="185"/>
      <c r="K3" s="185"/>
      <c r="L3" s="185"/>
    </row>
    <row r="4" spans="1:12" s="107" customFormat="1" ht="11" thickBot="1" x14ac:dyDescent="0.3">
      <c r="A4" s="8"/>
      <c r="B4" s="92"/>
      <c r="C4" s="191" t="s">
        <v>36</v>
      </c>
      <c r="D4" s="191"/>
      <c r="E4" s="191"/>
      <c r="F4" s="191"/>
      <c r="G4" s="191"/>
      <c r="H4" s="191"/>
      <c r="I4" s="191"/>
      <c r="J4" s="108"/>
      <c r="K4" s="92"/>
      <c r="L4" s="119" t="s">
        <v>56</v>
      </c>
    </row>
    <row r="5" spans="1:12" s="107" customFormat="1" ht="53" thickBot="1" x14ac:dyDescent="0.3">
      <c r="A5" s="8"/>
      <c r="B5" s="92"/>
      <c r="C5" s="151" t="s">
        <v>110</v>
      </c>
      <c r="D5" s="151" t="s">
        <v>128</v>
      </c>
      <c r="E5" s="151" t="s">
        <v>118</v>
      </c>
      <c r="F5" s="151" t="s">
        <v>138</v>
      </c>
      <c r="G5" s="151" t="s">
        <v>111</v>
      </c>
      <c r="H5" s="152"/>
      <c r="I5" s="151" t="s">
        <v>129</v>
      </c>
      <c r="J5" s="108"/>
      <c r="K5" s="92"/>
      <c r="L5" s="153" t="s">
        <v>57</v>
      </c>
    </row>
    <row r="6" spans="1:12" s="47" customFormat="1" ht="11.5" x14ac:dyDescent="0.25">
      <c r="A6" s="48" t="s">
        <v>58</v>
      </c>
      <c r="B6" s="49"/>
      <c r="C6" s="73"/>
      <c r="D6" s="146"/>
      <c r="E6" s="146"/>
      <c r="F6" s="146"/>
      <c r="G6" s="146"/>
      <c r="H6" s="49"/>
      <c r="I6" s="73"/>
      <c r="J6" s="74"/>
      <c r="K6" s="50"/>
      <c r="L6" s="61"/>
    </row>
    <row r="7" spans="1:12" s="47" customFormat="1" ht="11.5" x14ac:dyDescent="0.25">
      <c r="A7" s="51" t="s">
        <v>52</v>
      </c>
      <c r="B7" s="52"/>
      <c r="C7" s="63">
        <v>-45522</v>
      </c>
      <c r="D7" s="147">
        <v>-8185</v>
      </c>
      <c r="E7" s="147">
        <v>-191942</v>
      </c>
      <c r="F7" s="147">
        <v>-148724</v>
      </c>
      <c r="G7" s="63">
        <v>-106831.65806737238</v>
      </c>
      <c r="H7" s="52"/>
      <c r="I7" s="147">
        <v>-79081</v>
      </c>
      <c r="J7" s="75"/>
      <c r="K7" s="50"/>
      <c r="L7" s="72">
        <v>6177</v>
      </c>
    </row>
    <row r="8" spans="1:12" s="47" customFormat="1" ht="11.5" x14ac:dyDescent="0.25">
      <c r="A8" s="51" t="s">
        <v>143</v>
      </c>
      <c r="B8" s="52"/>
      <c r="C8" s="64"/>
      <c r="D8" s="64"/>
      <c r="E8" s="64"/>
      <c r="F8" s="64"/>
      <c r="G8" s="64"/>
      <c r="H8" s="52"/>
      <c r="I8" s="64"/>
      <c r="J8" s="75"/>
      <c r="K8" s="50"/>
      <c r="L8" s="67"/>
    </row>
    <row r="9" spans="1:12" s="47" customFormat="1" ht="11.5" x14ac:dyDescent="0.25">
      <c r="A9" s="53" t="s">
        <v>45</v>
      </c>
      <c r="B9" s="52"/>
      <c r="C9" s="64">
        <v>29655</v>
      </c>
      <c r="D9" s="148">
        <v>14080</v>
      </c>
      <c r="E9" s="64">
        <v>43005</v>
      </c>
      <c r="F9" s="148">
        <v>30512</v>
      </c>
      <c r="G9" s="64">
        <v>18829</v>
      </c>
      <c r="H9" s="52"/>
      <c r="I9" s="148">
        <v>7115</v>
      </c>
      <c r="J9" s="75"/>
      <c r="K9" s="50"/>
      <c r="L9" s="67">
        <v>2584</v>
      </c>
    </row>
    <row r="10" spans="1:12" s="47" customFormat="1" ht="11.5" x14ac:dyDescent="0.25">
      <c r="A10" s="53" t="s">
        <v>104</v>
      </c>
      <c r="B10" s="52"/>
      <c r="C10" s="64">
        <v>649</v>
      </c>
      <c r="D10" s="148">
        <v>317</v>
      </c>
      <c r="E10" s="64">
        <v>1279</v>
      </c>
      <c r="F10" s="148">
        <v>1157</v>
      </c>
      <c r="G10" s="64">
        <v>803</v>
      </c>
      <c r="H10" s="52"/>
      <c r="I10" s="148">
        <v>177</v>
      </c>
      <c r="J10" s="75"/>
      <c r="K10" s="76"/>
      <c r="L10" s="67">
        <v>213</v>
      </c>
    </row>
    <row r="11" spans="1:12" s="47" customFormat="1" ht="11.5" x14ac:dyDescent="0.25">
      <c r="A11" s="53" t="s">
        <v>103</v>
      </c>
      <c r="B11" s="52"/>
      <c r="C11" s="64">
        <v>2394</v>
      </c>
      <c r="D11" s="148">
        <v>687</v>
      </c>
      <c r="E11" s="64">
        <v>1975</v>
      </c>
      <c r="F11" s="148">
        <v>2059</v>
      </c>
      <c r="G11" s="64">
        <v>597</v>
      </c>
      <c r="H11" s="52"/>
      <c r="I11" s="148">
        <v>521</v>
      </c>
      <c r="J11" s="75"/>
      <c r="K11" s="50"/>
      <c r="L11" s="67">
        <v>530</v>
      </c>
    </row>
    <row r="12" spans="1:12" s="47" customFormat="1" ht="11.5" x14ac:dyDescent="0.25">
      <c r="A12" s="53" t="s">
        <v>144</v>
      </c>
      <c r="B12" s="52"/>
      <c r="C12" s="64">
        <v>-10945</v>
      </c>
      <c r="D12" s="148">
        <v>-14607</v>
      </c>
      <c r="E12" s="64">
        <v>40434</v>
      </c>
      <c r="F12" s="148">
        <v>17408</v>
      </c>
      <c r="G12" s="64">
        <v>-730</v>
      </c>
      <c r="H12" s="52"/>
      <c r="I12" s="148">
        <v>-4269</v>
      </c>
      <c r="J12" s="75"/>
      <c r="K12" s="50"/>
      <c r="L12" s="67">
        <v>-11500</v>
      </c>
    </row>
    <row r="13" spans="1:12" s="47" customFormat="1" ht="11.5" x14ac:dyDescent="0.25">
      <c r="A13" s="53" t="s">
        <v>59</v>
      </c>
      <c r="B13" s="52"/>
      <c r="C13" s="64">
        <v>514</v>
      </c>
      <c r="D13" s="148">
        <v>135</v>
      </c>
      <c r="E13" s="64">
        <v>192</v>
      </c>
      <c r="F13" s="148">
        <v>80</v>
      </c>
      <c r="G13" s="64">
        <v>28.225180048435277</v>
      </c>
      <c r="H13" s="52"/>
      <c r="I13" s="148">
        <v>10</v>
      </c>
      <c r="J13" s="75"/>
      <c r="K13" s="50"/>
      <c r="L13" s="67">
        <v>280</v>
      </c>
    </row>
    <row r="14" spans="1:12" s="47" customFormat="1" ht="11.5" x14ac:dyDescent="0.25">
      <c r="A14" s="53" t="s">
        <v>60</v>
      </c>
      <c r="B14" s="52"/>
      <c r="C14" s="64">
        <v>2</v>
      </c>
      <c r="D14" s="148">
        <v>-45</v>
      </c>
      <c r="E14" s="64">
        <v>323</v>
      </c>
      <c r="F14" s="148">
        <v>238</v>
      </c>
      <c r="G14" s="64">
        <v>167</v>
      </c>
      <c r="H14" s="52"/>
      <c r="I14" s="148">
        <v>53</v>
      </c>
      <c r="J14" s="75"/>
      <c r="K14" s="76"/>
      <c r="L14" s="67">
        <v>26</v>
      </c>
    </row>
    <row r="15" spans="1:12" s="47" customFormat="1" ht="11.5" x14ac:dyDescent="0.25">
      <c r="A15" s="53" t="s">
        <v>44</v>
      </c>
      <c r="B15" s="52"/>
      <c r="C15" s="64">
        <v>7945</v>
      </c>
      <c r="D15" s="148">
        <v>4103</v>
      </c>
      <c r="E15" s="64">
        <v>83421</v>
      </c>
      <c r="F15" s="148">
        <v>79173</v>
      </c>
      <c r="G15" s="64">
        <v>75101</v>
      </c>
      <c r="H15" s="52"/>
      <c r="I15" s="148">
        <v>71363</v>
      </c>
      <c r="J15" s="75"/>
      <c r="K15" s="76"/>
      <c r="L15" s="67">
        <v>0</v>
      </c>
    </row>
    <row r="16" spans="1:12" s="47" customFormat="1" ht="11.5" x14ac:dyDescent="0.25">
      <c r="A16" s="53" t="s">
        <v>61</v>
      </c>
      <c r="B16" s="52"/>
      <c r="C16" s="64">
        <v>3452.5889999999999</v>
      </c>
      <c r="D16" s="148">
        <v>-1908.7020000000002</v>
      </c>
      <c r="E16" s="64">
        <v>-962.11499999999296</v>
      </c>
      <c r="F16" s="148">
        <v>2123.3350000000023</v>
      </c>
      <c r="G16" s="64">
        <v>-336</v>
      </c>
      <c r="H16" s="52"/>
      <c r="I16" s="148">
        <v>441</v>
      </c>
      <c r="J16" s="75"/>
      <c r="K16" s="76"/>
      <c r="L16" s="67">
        <v>339</v>
      </c>
    </row>
    <row r="17" spans="1:12" s="47" customFormat="1" ht="11.5" x14ac:dyDescent="0.25">
      <c r="A17" s="53" t="s">
        <v>116</v>
      </c>
      <c r="B17" s="52"/>
      <c r="C17" s="64">
        <v>0</v>
      </c>
      <c r="D17" s="64">
        <v>0</v>
      </c>
      <c r="E17" s="64">
        <v>-1264</v>
      </c>
      <c r="F17" s="148">
        <v>-1264</v>
      </c>
      <c r="G17" s="64">
        <v>-1264.46711267606</v>
      </c>
      <c r="H17" s="52"/>
      <c r="I17" s="64">
        <v>0</v>
      </c>
      <c r="J17" s="75"/>
      <c r="K17" s="76"/>
      <c r="L17" s="67">
        <v>0</v>
      </c>
    </row>
    <row r="18" spans="1:12" s="47" customFormat="1" ht="11.5" x14ac:dyDescent="0.25">
      <c r="A18" s="53" t="s">
        <v>62</v>
      </c>
      <c r="B18" s="52"/>
      <c r="C18" s="64"/>
      <c r="D18" s="64"/>
      <c r="E18" s="64"/>
      <c r="F18" s="64"/>
      <c r="G18" s="64"/>
      <c r="H18" s="52"/>
      <c r="I18" s="64"/>
      <c r="J18" s="75"/>
      <c r="K18" s="76"/>
      <c r="L18" s="64"/>
    </row>
    <row r="19" spans="1:12" s="47" customFormat="1" ht="11.5" x14ac:dyDescent="0.25">
      <c r="A19" s="54" t="s">
        <v>5</v>
      </c>
      <c r="B19" s="52"/>
      <c r="C19" s="64">
        <v>295.65072999999848</v>
      </c>
      <c r="D19" s="148">
        <v>-150.96818000000076</v>
      </c>
      <c r="E19" s="64">
        <v>-53</v>
      </c>
      <c r="F19" s="148">
        <v>2463</v>
      </c>
      <c r="G19" s="64">
        <v>3024</v>
      </c>
      <c r="H19" s="52"/>
      <c r="I19" s="148">
        <v>-404</v>
      </c>
      <c r="J19" s="75"/>
      <c r="K19" s="50"/>
      <c r="L19" s="67">
        <v>-682</v>
      </c>
    </row>
    <row r="20" spans="1:12" s="47" customFormat="1" ht="11.5" x14ac:dyDescent="0.25">
      <c r="A20" s="54" t="s">
        <v>63</v>
      </c>
      <c r="B20" s="52"/>
      <c r="C20" s="64">
        <v>-530.73309999999628</v>
      </c>
      <c r="D20" s="148">
        <v>-1878.1504999999961</v>
      </c>
      <c r="E20" s="64">
        <v>-5911</v>
      </c>
      <c r="F20" s="148">
        <v>-739.92500000000018</v>
      </c>
      <c r="G20" s="64">
        <v>164</v>
      </c>
      <c r="H20" s="52"/>
      <c r="I20" s="148">
        <v>-1464</v>
      </c>
      <c r="J20" s="75"/>
      <c r="K20" s="50"/>
      <c r="L20" s="67">
        <v>935</v>
      </c>
    </row>
    <row r="21" spans="1:12" s="47" customFormat="1" ht="11.5" x14ac:dyDescent="0.25">
      <c r="A21" s="54" t="s">
        <v>64</v>
      </c>
      <c r="B21" s="52"/>
      <c r="C21" s="64">
        <v>3620.4702602740003</v>
      </c>
      <c r="D21" s="148">
        <v>4084.0715686320827</v>
      </c>
      <c r="E21" s="64">
        <v>-15316</v>
      </c>
      <c r="F21" s="148">
        <v>-16198.928137723931</v>
      </c>
      <c r="G21" s="64">
        <v>-18018.400000000001</v>
      </c>
      <c r="H21" s="52"/>
      <c r="I21" s="148">
        <v>-23432</v>
      </c>
      <c r="J21" s="75"/>
      <c r="K21" s="50"/>
      <c r="L21" s="67">
        <v>-4605</v>
      </c>
    </row>
    <row r="22" spans="1:12" s="47" customFormat="1" ht="12" thickBot="1" x14ac:dyDescent="0.3">
      <c r="A22" s="54" t="s">
        <v>21</v>
      </c>
      <c r="B22" s="52"/>
      <c r="C22" s="65">
        <v>5241</v>
      </c>
      <c r="D22" s="149">
        <f>3969-0.5</f>
        <v>3968.5</v>
      </c>
      <c r="E22" s="65">
        <v>2282</v>
      </c>
      <c r="F22" s="149">
        <v>922</v>
      </c>
      <c r="G22" s="65">
        <v>292.39999999999998</v>
      </c>
      <c r="H22" s="52"/>
      <c r="I22" s="149">
        <v>36</v>
      </c>
      <c r="J22" s="75"/>
      <c r="K22" s="50"/>
      <c r="L22" s="67">
        <v>2251</v>
      </c>
    </row>
    <row r="23" spans="1:12" s="47" customFormat="1" ht="12" thickBot="1" x14ac:dyDescent="0.3">
      <c r="A23" s="55" t="s">
        <v>142</v>
      </c>
      <c r="B23" s="52"/>
      <c r="C23" s="66">
        <f>SUM(C7:C22)</f>
        <v>-3229.0231097259984</v>
      </c>
      <c r="D23" s="66">
        <f t="shared" ref="D23:G23" si="0">SUM(D7:D22)</f>
        <v>599.75088863208566</v>
      </c>
      <c r="E23" s="66">
        <f t="shared" si="0"/>
        <v>-42537.114999999991</v>
      </c>
      <c r="F23" s="66">
        <f t="shared" si="0"/>
        <v>-30791.518137723928</v>
      </c>
      <c r="G23" s="66">
        <f t="shared" si="0"/>
        <v>-28174.9</v>
      </c>
      <c r="H23" s="52"/>
      <c r="I23" s="66">
        <f>SUM(I7:I22)</f>
        <v>-28934</v>
      </c>
      <c r="J23" s="75"/>
      <c r="K23" s="50"/>
      <c r="L23" s="68">
        <f>SUM(L7:L22)</f>
        <v>-3452</v>
      </c>
    </row>
    <row r="24" spans="1:12" s="47" customFormat="1" ht="11.5" x14ac:dyDescent="0.25">
      <c r="A24" s="56" t="s">
        <v>54</v>
      </c>
      <c r="B24" s="50"/>
      <c r="C24" s="64"/>
      <c r="D24" s="64"/>
      <c r="E24" s="64"/>
      <c r="F24" s="64"/>
      <c r="G24" s="64"/>
      <c r="H24" s="50"/>
      <c r="I24" s="64"/>
      <c r="J24" s="75"/>
      <c r="K24" s="50"/>
      <c r="L24" s="67"/>
    </row>
    <row r="25" spans="1:12" s="47" customFormat="1" ht="11.5" x14ac:dyDescent="0.25">
      <c r="A25" s="48" t="s">
        <v>65</v>
      </c>
      <c r="B25" s="49"/>
      <c r="C25" s="67"/>
      <c r="D25" s="67"/>
      <c r="E25" s="67"/>
      <c r="F25" s="67"/>
      <c r="G25" s="67"/>
      <c r="H25" s="49"/>
      <c r="I25" s="67"/>
      <c r="J25" s="77"/>
      <c r="K25" s="50"/>
      <c r="L25" s="67"/>
    </row>
    <row r="26" spans="1:12" s="47" customFormat="1" ht="11.5" x14ac:dyDescent="0.25">
      <c r="A26" s="53" t="s">
        <v>66</v>
      </c>
      <c r="B26" s="52"/>
      <c r="C26" s="67">
        <v>0</v>
      </c>
      <c r="D26" s="67">
        <v>0</v>
      </c>
      <c r="E26" s="67">
        <v>-277065</v>
      </c>
      <c r="F26" s="138">
        <v>-277065.14799999999</v>
      </c>
      <c r="G26" s="67">
        <v>-277065</v>
      </c>
      <c r="H26" s="52"/>
      <c r="I26" s="138">
        <v>-277065</v>
      </c>
      <c r="J26" s="77"/>
      <c r="K26" s="50"/>
      <c r="L26" s="67">
        <v>0</v>
      </c>
    </row>
    <row r="27" spans="1:12" s="47" customFormat="1" ht="11.5" x14ac:dyDescent="0.25">
      <c r="A27" s="53" t="s">
        <v>67</v>
      </c>
      <c r="B27" s="52"/>
      <c r="C27" s="67">
        <v>-223239.473</v>
      </c>
      <c r="D27" s="138">
        <v>-104683.51782398508</v>
      </c>
      <c r="E27" s="67">
        <v>-175665</v>
      </c>
      <c r="F27" s="138">
        <v>-72823.186221900352</v>
      </c>
      <c r="G27" s="67">
        <v>-45729</v>
      </c>
      <c r="H27" s="52"/>
      <c r="I27" s="138">
        <v>-16519</v>
      </c>
      <c r="J27" s="74"/>
      <c r="K27" s="50"/>
      <c r="L27" s="67">
        <v>-5064</v>
      </c>
    </row>
    <row r="28" spans="1:12" s="47" customFormat="1" ht="11.5" x14ac:dyDescent="0.25">
      <c r="A28" s="53" t="s">
        <v>68</v>
      </c>
      <c r="B28" s="52"/>
      <c r="C28" s="67">
        <v>0</v>
      </c>
      <c r="D28" s="67">
        <v>0</v>
      </c>
      <c r="E28" s="67">
        <v>-2500</v>
      </c>
      <c r="F28" s="138">
        <v>-2500</v>
      </c>
      <c r="G28" s="67">
        <v>-2500</v>
      </c>
      <c r="H28" s="52"/>
      <c r="I28" s="138">
        <v>-2500</v>
      </c>
      <c r="J28" s="74"/>
      <c r="K28" s="78"/>
      <c r="L28" s="67">
        <v>-17500</v>
      </c>
    </row>
    <row r="29" spans="1:12" s="47" customFormat="1" ht="11.5" x14ac:dyDescent="0.25">
      <c r="A29" s="53" t="s">
        <v>117</v>
      </c>
      <c r="B29" s="52"/>
      <c r="C29" s="67">
        <v>0</v>
      </c>
      <c r="D29" s="67">
        <v>0</v>
      </c>
      <c r="E29" s="67">
        <v>20000</v>
      </c>
      <c r="F29" s="138">
        <v>20000</v>
      </c>
      <c r="G29" s="67">
        <v>20000</v>
      </c>
      <c r="H29" s="52"/>
      <c r="I29" s="67">
        <v>0</v>
      </c>
      <c r="J29" s="74"/>
      <c r="K29" s="78"/>
      <c r="L29" s="67">
        <v>0</v>
      </c>
    </row>
    <row r="30" spans="1:12" s="47" customFormat="1" ht="12" thickBot="1" x14ac:dyDescent="0.3">
      <c r="A30" s="53" t="s">
        <v>69</v>
      </c>
      <c r="B30" s="52"/>
      <c r="C30" s="66">
        <v>-338</v>
      </c>
      <c r="D30" s="139">
        <v>-328</v>
      </c>
      <c r="E30" s="66">
        <v>-1049</v>
      </c>
      <c r="F30" s="139">
        <v>-296</v>
      </c>
      <c r="G30" s="66">
        <v>-189</v>
      </c>
      <c r="H30" s="52"/>
      <c r="I30" s="139">
        <v>-119</v>
      </c>
      <c r="J30" s="75"/>
      <c r="K30" s="50"/>
      <c r="L30" s="67">
        <v>-40</v>
      </c>
    </row>
    <row r="31" spans="1:12" s="47" customFormat="1" ht="12" thickBot="1" x14ac:dyDescent="0.3">
      <c r="A31" s="55" t="s">
        <v>70</v>
      </c>
      <c r="B31" s="52"/>
      <c r="C31" s="66">
        <f>SUM(C26:C30)</f>
        <v>-223577.473</v>
      </c>
      <c r="D31" s="66">
        <f t="shared" ref="D31:G31" si="1">SUM(D26:D30)</f>
        <v>-105011.51782398508</v>
      </c>
      <c r="E31" s="66">
        <f t="shared" si="1"/>
        <v>-436279</v>
      </c>
      <c r="F31" s="66">
        <f t="shared" si="1"/>
        <v>-332684.33422190032</v>
      </c>
      <c r="G31" s="66">
        <f t="shared" si="1"/>
        <v>-305483</v>
      </c>
      <c r="H31" s="52"/>
      <c r="I31" s="66">
        <f>SUM(I26:I30)</f>
        <v>-296203</v>
      </c>
      <c r="J31" s="75"/>
      <c r="K31" s="50"/>
      <c r="L31" s="68">
        <f>SUM(L26:L30)</f>
        <v>-22604</v>
      </c>
    </row>
    <row r="32" spans="1:12" s="47" customFormat="1" ht="11.5" x14ac:dyDescent="0.25">
      <c r="A32" s="56" t="s">
        <v>54</v>
      </c>
      <c r="B32" s="50"/>
      <c r="C32" s="64"/>
      <c r="D32" s="64"/>
      <c r="E32" s="64"/>
      <c r="F32" s="64"/>
      <c r="G32" s="64"/>
      <c r="H32" s="50"/>
      <c r="I32" s="64"/>
      <c r="J32" s="75"/>
      <c r="K32" s="50"/>
      <c r="L32" s="62"/>
    </row>
    <row r="33" spans="1:12" s="47" customFormat="1" ht="11.5" x14ac:dyDescent="0.25">
      <c r="A33" s="48" t="s">
        <v>71</v>
      </c>
      <c r="B33" s="49"/>
      <c r="C33" s="67"/>
      <c r="D33" s="67"/>
      <c r="E33" s="67"/>
      <c r="F33" s="67"/>
      <c r="G33" s="67"/>
      <c r="H33" s="49"/>
      <c r="I33" s="67"/>
      <c r="J33" s="77"/>
      <c r="K33" s="50"/>
      <c r="L33" s="62"/>
    </row>
    <row r="34" spans="1:12" s="47" customFormat="1" ht="13" x14ac:dyDescent="0.3">
      <c r="A34" s="117" t="s">
        <v>95</v>
      </c>
      <c r="B34" s="50"/>
      <c r="C34" s="64">
        <v>168940</v>
      </c>
      <c r="D34" s="148">
        <v>93940</v>
      </c>
      <c r="E34" s="64">
        <v>160475</v>
      </c>
      <c r="F34" s="148">
        <v>160475</v>
      </c>
      <c r="G34" s="64">
        <v>0</v>
      </c>
      <c r="H34" s="50"/>
      <c r="I34" s="64">
        <v>0</v>
      </c>
      <c r="J34" s="75"/>
      <c r="K34" s="50"/>
      <c r="L34" s="67">
        <v>0</v>
      </c>
    </row>
    <row r="35" spans="1:12" s="47" customFormat="1" ht="11.5" x14ac:dyDescent="0.25">
      <c r="A35" s="53" t="s">
        <v>137</v>
      </c>
      <c r="B35" s="52"/>
      <c r="C35" s="64">
        <v>0</v>
      </c>
      <c r="D35" s="148">
        <v>0</v>
      </c>
      <c r="E35" s="64">
        <v>3245</v>
      </c>
      <c r="F35" s="64">
        <v>0</v>
      </c>
      <c r="G35" s="64">
        <v>0</v>
      </c>
      <c r="H35" s="52"/>
      <c r="I35" s="64">
        <v>0</v>
      </c>
      <c r="J35" s="75"/>
      <c r="K35" s="76"/>
      <c r="L35" s="64">
        <v>0</v>
      </c>
    </row>
    <row r="36" spans="1:12" s="47" customFormat="1" ht="11.5" x14ac:dyDescent="0.25">
      <c r="A36" s="53" t="s">
        <v>94</v>
      </c>
      <c r="B36" s="52"/>
      <c r="C36" s="64">
        <v>-95.156600000000012</v>
      </c>
      <c r="D36" s="148">
        <v>-53.962075649311473</v>
      </c>
      <c r="E36" s="64">
        <v>-48065</v>
      </c>
      <c r="F36" s="148">
        <v>-48025</v>
      </c>
      <c r="G36" s="64">
        <v>-48025</v>
      </c>
      <c r="H36" s="52"/>
      <c r="I36" s="64">
        <v>0</v>
      </c>
      <c r="J36" s="75"/>
      <c r="K36" s="76"/>
      <c r="L36" s="64">
        <v>-250</v>
      </c>
    </row>
    <row r="37" spans="1:12" s="47" customFormat="1" ht="13" x14ac:dyDescent="0.3">
      <c r="A37" s="117" t="s">
        <v>72</v>
      </c>
      <c r="B37" s="52"/>
      <c r="C37" s="64">
        <v>-3852.0603700000001</v>
      </c>
      <c r="D37" s="148">
        <v>-1779.5643700000001</v>
      </c>
      <c r="E37" s="64">
        <v>-3721</v>
      </c>
      <c r="F37" s="148">
        <v>-3691.77945</v>
      </c>
      <c r="G37" s="64">
        <v>0</v>
      </c>
      <c r="H37" s="52"/>
      <c r="I37" s="64">
        <v>0</v>
      </c>
      <c r="J37" s="75"/>
      <c r="K37" s="76"/>
      <c r="L37" s="67">
        <v>0</v>
      </c>
    </row>
    <row r="38" spans="1:12" s="47" customFormat="1" ht="13" x14ac:dyDescent="0.3">
      <c r="A38" s="117" t="s">
        <v>122</v>
      </c>
      <c r="B38" s="52"/>
      <c r="C38" s="64">
        <v>191461</v>
      </c>
      <c r="D38" s="64">
        <v>0</v>
      </c>
      <c r="E38" s="64">
        <v>0</v>
      </c>
      <c r="F38" s="64">
        <v>0</v>
      </c>
      <c r="G38" s="64">
        <v>0</v>
      </c>
      <c r="H38" s="52"/>
      <c r="I38" s="64">
        <v>0</v>
      </c>
      <c r="J38" s="75"/>
      <c r="K38" s="76"/>
      <c r="L38" s="67">
        <v>0</v>
      </c>
    </row>
    <row r="39" spans="1:12" s="47" customFormat="1" ht="13" x14ac:dyDescent="0.3">
      <c r="A39" s="117" t="s">
        <v>123</v>
      </c>
      <c r="B39" s="52"/>
      <c r="C39" s="64">
        <v>139.4</v>
      </c>
      <c r="D39" s="64">
        <v>0</v>
      </c>
      <c r="E39" s="64">
        <v>0</v>
      </c>
      <c r="F39" s="64">
        <v>0</v>
      </c>
      <c r="G39" s="64">
        <v>0</v>
      </c>
      <c r="H39" s="52"/>
      <c r="I39" s="64">
        <v>0</v>
      </c>
      <c r="J39" s="75"/>
      <c r="K39" s="76"/>
      <c r="L39" s="67">
        <v>0</v>
      </c>
    </row>
    <row r="40" spans="1:12" s="47" customFormat="1" ht="12" thickBot="1" x14ac:dyDescent="0.3">
      <c r="A40" s="53" t="s">
        <v>105</v>
      </c>
      <c r="B40" s="52"/>
      <c r="C40" s="67">
        <v>-7687</v>
      </c>
      <c r="D40" s="138">
        <v>-4481.3</v>
      </c>
      <c r="E40" s="67">
        <v>-12081</v>
      </c>
      <c r="F40" s="138">
        <v>-9003.041778099634</v>
      </c>
      <c r="G40" s="67">
        <v>-4760</v>
      </c>
      <c r="H40" s="52"/>
      <c r="I40" s="138">
        <v>-124</v>
      </c>
      <c r="J40" s="74"/>
      <c r="K40" s="50"/>
      <c r="L40" s="67">
        <v>-3149</v>
      </c>
    </row>
    <row r="41" spans="1:12" s="47" customFormat="1" ht="12" thickBot="1" x14ac:dyDescent="0.3">
      <c r="A41" s="55" t="s">
        <v>107</v>
      </c>
      <c r="B41" s="52"/>
      <c r="C41" s="68">
        <f>SUM(C34:C40)</f>
        <v>348906.18303000007</v>
      </c>
      <c r="D41" s="68">
        <f t="shared" ref="D41:G41" si="2">SUM(D34:D40)</f>
        <v>87625.173554350695</v>
      </c>
      <c r="E41" s="68">
        <f t="shared" si="2"/>
        <v>99853</v>
      </c>
      <c r="F41" s="68">
        <f t="shared" si="2"/>
        <v>99755.178771900362</v>
      </c>
      <c r="G41" s="68">
        <f t="shared" si="2"/>
        <v>-52785</v>
      </c>
      <c r="H41" s="52"/>
      <c r="I41" s="68">
        <f>SUM(I34:I40)</f>
        <v>-124</v>
      </c>
      <c r="J41" s="75"/>
      <c r="K41" s="50"/>
      <c r="L41" s="68">
        <f>SUM(L34:L40)</f>
        <v>-3399</v>
      </c>
    </row>
    <row r="42" spans="1:12" s="47" customFormat="1" ht="11.5" x14ac:dyDescent="0.25">
      <c r="A42" s="56" t="s">
        <v>54</v>
      </c>
      <c r="B42" s="50"/>
      <c r="C42" s="64"/>
      <c r="D42" s="64"/>
      <c r="E42" s="64"/>
      <c r="F42" s="64"/>
      <c r="G42" s="64"/>
      <c r="H42" s="50"/>
      <c r="I42" s="64"/>
      <c r="J42" s="75"/>
      <c r="K42" s="50"/>
      <c r="L42" s="67"/>
    </row>
    <row r="43" spans="1:12" s="47" customFormat="1" ht="12" thickBot="1" x14ac:dyDescent="0.3">
      <c r="A43" s="51" t="s">
        <v>73</v>
      </c>
      <c r="B43" s="52"/>
      <c r="C43" s="66">
        <f>C23+C31+C41</f>
        <v>122099.68692027408</v>
      </c>
      <c r="D43" s="66">
        <f t="shared" ref="D43:G43" si="3">D23+D31+D41</f>
        <v>-16786.593381002298</v>
      </c>
      <c r="E43" s="66">
        <f t="shared" si="3"/>
        <v>-378963.11499999999</v>
      </c>
      <c r="F43" s="66">
        <f t="shared" si="3"/>
        <v>-263720.67358772387</v>
      </c>
      <c r="G43" s="66">
        <f t="shared" si="3"/>
        <v>-386442.9</v>
      </c>
      <c r="H43" s="52"/>
      <c r="I43" s="66">
        <f>I23+I31+I41</f>
        <v>-325261</v>
      </c>
      <c r="J43" s="77"/>
      <c r="K43" s="50"/>
      <c r="L43" s="66">
        <f>L23+L31+L41</f>
        <v>-29455</v>
      </c>
    </row>
    <row r="44" spans="1:12" s="47" customFormat="1" ht="11.5" x14ac:dyDescent="0.25">
      <c r="A44" s="56" t="s">
        <v>54</v>
      </c>
      <c r="B44" s="50"/>
      <c r="C44" s="64"/>
      <c r="D44" s="64"/>
      <c r="E44" s="64"/>
      <c r="F44" s="64"/>
      <c r="G44" s="64"/>
      <c r="H44" s="50"/>
      <c r="I44" s="64"/>
      <c r="J44" s="75"/>
      <c r="K44" s="50"/>
      <c r="L44" s="67"/>
    </row>
    <row r="45" spans="1:12" s="47" customFormat="1" ht="23" x14ac:dyDescent="0.25">
      <c r="A45" s="51" t="s">
        <v>98</v>
      </c>
      <c r="B45" s="52"/>
      <c r="C45" s="67">
        <v>-740</v>
      </c>
      <c r="D45" s="138">
        <v>-1926.9530910999899</v>
      </c>
      <c r="E45" s="67">
        <v>5783</v>
      </c>
      <c r="F45" s="138">
        <v>-979.9166420999918</v>
      </c>
      <c r="G45" s="67">
        <v>310</v>
      </c>
      <c r="H45" s="52"/>
      <c r="I45" s="138">
        <v>-972</v>
      </c>
      <c r="J45" s="77"/>
      <c r="K45" s="50"/>
      <c r="L45" s="67">
        <v>-232</v>
      </c>
    </row>
    <row r="46" spans="1:12" s="47" customFormat="1" ht="11.5" x14ac:dyDescent="0.25">
      <c r="A46" s="56" t="s">
        <v>54</v>
      </c>
      <c r="B46" s="50"/>
      <c r="C46" s="64"/>
      <c r="D46" s="64"/>
      <c r="E46" s="64"/>
      <c r="F46" s="64"/>
      <c r="G46" s="64"/>
      <c r="H46" s="50"/>
      <c r="I46" s="64"/>
      <c r="J46" s="75"/>
      <c r="K46" s="50"/>
      <c r="L46" s="67"/>
    </row>
    <row r="47" spans="1:12" s="47" customFormat="1" ht="12" thickBot="1" x14ac:dyDescent="0.3">
      <c r="A47" s="51" t="s">
        <v>74</v>
      </c>
      <c r="B47" s="52"/>
      <c r="C47" s="66">
        <v>215448</v>
      </c>
      <c r="D47" s="139">
        <v>215448</v>
      </c>
      <c r="E47" s="66">
        <v>588628</v>
      </c>
      <c r="F47" s="139">
        <v>588628</v>
      </c>
      <c r="G47" s="139">
        <v>588628</v>
      </c>
      <c r="H47" s="52"/>
      <c r="I47" s="139">
        <v>588628</v>
      </c>
      <c r="J47" s="77"/>
      <c r="K47" s="50"/>
      <c r="L47" s="67">
        <v>78046</v>
      </c>
    </row>
    <row r="48" spans="1:12" s="47" customFormat="1" ht="12" thickBot="1" x14ac:dyDescent="0.3">
      <c r="A48" s="51" t="s">
        <v>75</v>
      </c>
      <c r="B48" s="52"/>
      <c r="C48" s="69">
        <f>SUM(C43:C47)</f>
        <v>336807.68692027405</v>
      </c>
      <c r="D48" s="69">
        <f t="shared" ref="D48:G48" si="4">SUM(D43:D47)</f>
        <v>196734.45352789771</v>
      </c>
      <c r="E48" s="69">
        <f t="shared" si="4"/>
        <v>215447.88500000001</v>
      </c>
      <c r="F48" s="69">
        <f t="shared" si="4"/>
        <v>323927.40977017616</v>
      </c>
      <c r="G48" s="69">
        <f t="shared" si="4"/>
        <v>202495.09999999998</v>
      </c>
      <c r="H48" s="52"/>
      <c r="I48" s="69">
        <f>SUM(I43:I47)</f>
        <v>262395</v>
      </c>
      <c r="J48" s="75"/>
      <c r="K48" s="50"/>
      <c r="L48" s="79">
        <f>SUM(L43:L47)</f>
        <v>48359</v>
      </c>
    </row>
    <row r="49" spans="1:12" s="47" customFormat="1" ht="12" thickTop="1" x14ac:dyDescent="0.25">
      <c r="A49" s="56" t="s">
        <v>54</v>
      </c>
      <c r="B49" s="50"/>
      <c r="C49" s="70"/>
      <c r="D49" s="70"/>
      <c r="E49" s="70"/>
      <c r="F49" s="70"/>
      <c r="G49" s="70"/>
      <c r="H49" s="50"/>
      <c r="I49" s="70"/>
      <c r="J49" s="75"/>
      <c r="K49" s="50"/>
      <c r="L49" s="61"/>
    </row>
    <row r="50" spans="1:12" s="47" customFormat="1" ht="11.5" x14ac:dyDescent="0.25">
      <c r="A50" s="57" t="s">
        <v>76</v>
      </c>
      <c r="B50" s="58"/>
      <c r="C50" s="71"/>
      <c r="D50" s="71"/>
      <c r="E50" s="71"/>
      <c r="F50" s="71"/>
      <c r="G50" s="71"/>
      <c r="H50" s="58"/>
      <c r="I50" s="71"/>
      <c r="J50" s="77"/>
      <c r="K50" s="50"/>
      <c r="L50" s="61"/>
    </row>
    <row r="51" spans="1:12" s="47" customFormat="1" ht="11.5" x14ac:dyDescent="0.25">
      <c r="A51" s="51" t="s">
        <v>77</v>
      </c>
      <c r="B51" s="52"/>
      <c r="C51" s="72">
        <v>19567.122588542723</v>
      </c>
      <c r="D51" s="150">
        <v>9502.0154485427192</v>
      </c>
      <c r="E51" s="72">
        <v>22573.76167</v>
      </c>
      <c r="F51" s="150">
        <v>15039.08779</v>
      </c>
      <c r="G51" s="72">
        <v>15939</v>
      </c>
      <c r="H51" s="52"/>
      <c r="I51" s="150">
        <v>2719</v>
      </c>
      <c r="J51" s="80"/>
      <c r="K51" s="50"/>
      <c r="L51" s="72">
        <v>4684</v>
      </c>
    </row>
    <row r="52" spans="1:12" s="47" customFormat="1" ht="11.5" x14ac:dyDescent="0.25">
      <c r="A52" s="51" t="s">
        <v>78</v>
      </c>
      <c r="B52" s="52"/>
      <c r="C52" s="72">
        <v>1448.5180927757499</v>
      </c>
      <c r="D52" s="150">
        <v>580.92232309476992</v>
      </c>
      <c r="E52" s="72">
        <v>2747.981647430971</v>
      </c>
      <c r="F52" s="150">
        <v>2221.6940500249416</v>
      </c>
      <c r="G52" s="72">
        <v>2712.6342317832991</v>
      </c>
      <c r="H52" s="52"/>
      <c r="I52" s="150">
        <v>77</v>
      </c>
      <c r="J52" s="75"/>
      <c r="K52" s="50"/>
      <c r="L52" s="72">
        <v>1112</v>
      </c>
    </row>
    <row r="53" spans="1:12" x14ac:dyDescent="0.35">
      <c r="L53" s="2"/>
    </row>
    <row r="54" spans="1:12" x14ac:dyDescent="0.35">
      <c r="C54" s="1" t="s">
        <v>162</v>
      </c>
      <c r="F54" s="1" t="s">
        <v>162</v>
      </c>
      <c r="G54" s="1" t="s">
        <v>162</v>
      </c>
      <c r="L54" s="1" t="s">
        <v>162</v>
      </c>
    </row>
  </sheetData>
  <mergeCells count="2">
    <mergeCell ref="C4:I4"/>
    <mergeCell ref="A2:L2"/>
  </mergeCells>
  <conditionalFormatting sqref="A6:L6 A8:L8 A7:C7 G7:H7 A9:C16 E9:E16 A19:C22 E19:E22 A27:C27 E27 A31:L33 A30:C30 E30 A23:L25 E34 A41:L44 A40:C40 E40 A46:L46 A45:C45 E45 A48:L50 A47:C47 E47 A51:C52 E51:E52 J7:L7 J9:L16 A18:L18 J19:L22 A26:E26 A28:E29 J26:L28 J30:L30 J40:L40 J45:L45 J47:L47 J51:L52 E36:E37 A17:E17 G17:L17 G9:H16 G19:H22 G29:L29 G30:H30 G26:H28 G34:L34 G36:L37 G40:H40 A38:L39 G45:H45 H47 G51:H52 A34:C37">
    <cfRule type="expression" dxfId="80" priority="43" stopIfTrue="1">
      <formula>IF(COUNTA($A6)=0,0,MOD(SUBTOTAL(103,$A$6:$A6),2)=1)</formula>
    </cfRule>
  </conditionalFormatting>
  <conditionalFormatting sqref="D7">
    <cfRule type="expression" dxfId="79" priority="36" stopIfTrue="1">
      <formula>IF(COUNTA($A7)=0,0,MOD(SUBTOTAL(103,$A$6:$A7),2)=1)</formula>
    </cfRule>
  </conditionalFormatting>
  <conditionalFormatting sqref="D9:D16">
    <cfRule type="expression" dxfId="78" priority="35" stopIfTrue="1">
      <formula>IF(COUNTA($A9)=0,0,MOD(SUBTOTAL(103,$A$6:$A9),2)=1)</formula>
    </cfRule>
  </conditionalFormatting>
  <conditionalFormatting sqref="D19:D22">
    <cfRule type="expression" dxfId="77" priority="34" stopIfTrue="1">
      <formula>IF(COUNTA($A19)=0,0,MOD(SUBTOTAL(103,$A$6:$A19),2)=1)</formula>
    </cfRule>
  </conditionalFormatting>
  <conditionalFormatting sqref="D27">
    <cfRule type="expression" dxfId="76" priority="33" stopIfTrue="1">
      <formula>IF(COUNTA($A27)=0,0,MOD(SUBTOTAL(103,$A$6:$A27),2)=1)</formula>
    </cfRule>
  </conditionalFormatting>
  <conditionalFormatting sqref="D30">
    <cfRule type="expression" dxfId="75" priority="32" stopIfTrue="1">
      <formula>IF(COUNTA($A30)=0,0,MOD(SUBTOTAL(103,$A$6:$A30),2)=1)</formula>
    </cfRule>
  </conditionalFormatting>
  <conditionalFormatting sqref="D34">
    <cfRule type="expression" dxfId="74" priority="31" stopIfTrue="1">
      <formula>IF(COUNTA($A34)=0,0,MOD(SUBTOTAL(103,$A$6:$A34),2)=1)</formula>
    </cfRule>
  </conditionalFormatting>
  <conditionalFormatting sqref="D36">
    <cfRule type="expression" dxfId="73" priority="30" stopIfTrue="1">
      <formula>IF(COUNTA($A36)=0,0,MOD(SUBTOTAL(103,$A$6:$A36),2)=1)</formula>
    </cfRule>
  </conditionalFormatting>
  <conditionalFormatting sqref="D37">
    <cfRule type="expression" dxfId="72" priority="29" stopIfTrue="1">
      <formula>IF(COUNTA($A37)=0,0,MOD(SUBTOTAL(103,$A$6:$A37),2)=1)</formula>
    </cfRule>
  </conditionalFormatting>
  <conditionalFormatting sqref="D40">
    <cfRule type="expression" dxfId="71" priority="28" stopIfTrue="1">
      <formula>IF(COUNTA($A40)=0,0,MOD(SUBTOTAL(103,$A$6:$A40),2)=1)</formula>
    </cfRule>
  </conditionalFormatting>
  <conditionalFormatting sqref="D45">
    <cfRule type="expression" dxfId="70" priority="27" stopIfTrue="1">
      <formula>IF(COUNTA($A45)=0,0,MOD(SUBTOTAL(103,$A$6:$A45),2)=1)</formula>
    </cfRule>
  </conditionalFormatting>
  <conditionalFormatting sqref="D47">
    <cfRule type="expression" dxfId="69" priority="26" stopIfTrue="1">
      <formula>IF(COUNTA($A47)=0,0,MOD(SUBTOTAL(103,$A$6:$A47),2)=1)</formula>
    </cfRule>
  </conditionalFormatting>
  <conditionalFormatting sqref="D51:D52">
    <cfRule type="expression" dxfId="68" priority="25" stopIfTrue="1">
      <formula>IF(COUNTA($A51)=0,0,MOD(SUBTOTAL(103,$A$6:$A51),2)=1)</formula>
    </cfRule>
  </conditionalFormatting>
  <conditionalFormatting sqref="I7">
    <cfRule type="expression" dxfId="67" priority="24" stopIfTrue="1">
      <formula>IF(COUNTA($A7)=0,0,MOD(SUBTOTAL(103,$A$6:$A7),2)=1)</formula>
    </cfRule>
  </conditionalFormatting>
  <conditionalFormatting sqref="I9:I16">
    <cfRule type="expression" dxfId="66" priority="23" stopIfTrue="1">
      <formula>IF(COUNTA($A9)=0,0,MOD(SUBTOTAL(103,$A$6:$A9),2)=1)</formula>
    </cfRule>
  </conditionalFormatting>
  <conditionalFormatting sqref="I19:I22">
    <cfRule type="expression" dxfId="65" priority="22" stopIfTrue="1">
      <formula>IF(COUNTA($A19)=0,0,MOD(SUBTOTAL(103,$A$6:$A19),2)=1)</formula>
    </cfRule>
  </conditionalFormatting>
  <conditionalFormatting sqref="I26:I28">
    <cfRule type="expression" dxfId="64" priority="21" stopIfTrue="1">
      <formula>IF(COUNTA($A26)=0,0,MOD(SUBTOTAL(103,$A$6:$A26),2)=1)</formula>
    </cfRule>
  </conditionalFormatting>
  <conditionalFormatting sqref="I30">
    <cfRule type="expression" dxfId="63" priority="20" stopIfTrue="1">
      <formula>IF(COUNTA($A30)=0,0,MOD(SUBTOTAL(103,$A$6:$A30),2)=1)</formula>
    </cfRule>
  </conditionalFormatting>
  <conditionalFormatting sqref="I40">
    <cfRule type="expression" dxfId="62" priority="19" stopIfTrue="1">
      <formula>IF(COUNTA($A40)=0,0,MOD(SUBTOTAL(103,$A$6:$A40),2)=1)</formula>
    </cfRule>
  </conditionalFormatting>
  <conditionalFormatting sqref="I45">
    <cfRule type="expression" dxfId="61" priority="18" stopIfTrue="1">
      <formula>IF(COUNTA($A45)=0,0,MOD(SUBTOTAL(103,$A$6:$A45),2)=1)</formula>
    </cfRule>
  </conditionalFormatting>
  <conditionalFormatting sqref="I47">
    <cfRule type="expression" dxfId="60" priority="17" stopIfTrue="1">
      <formula>IF(COUNTA($A47)=0,0,MOD(SUBTOTAL(103,$A$6:$A47),2)=1)</formula>
    </cfRule>
  </conditionalFormatting>
  <conditionalFormatting sqref="I51:I52">
    <cfRule type="expression" dxfId="59" priority="16" stopIfTrue="1">
      <formula>IF(COUNTA($A51)=0,0,MOD(SUBTOTAL(103,$A$6:$A51),2)=1)</formula>
    </cfRule>
  </conditionalFormatting>
  <conditionalFormatting sqref="E7">
    <cfRule type="expression" dxfId="58" priority="14" stopIfTrue="1">
      <formula>IF(COUNTA($A7)=0,0,MOD(SUBTOTAL(103,$A$6:$A7),2)=1)</formula>
    </cfRule>
  </conditionalFormatting>
  <conditionalFormatting sqref="G47">
    <cfRule type="expression" dxfId="57" priority="1" stopIfTrue="1">
      <formula>IF(COUNTA($A47)=0,0,MOD(SUBTOTAL(103,$A$6:$A47),2)=1)</formula>
    </cfRule>
  </conditionalFormatting>
  <conditionalFormatting sqref="E35:L35">
    <cfRule type="expression" dxfId="56" priority="13" stopIfTrue="1">
      <formula>IF(COUNTA($A35)=0,0,MOD(SUBTOTAL(103,$A$6:$A35),2)=1)</formula>
    </cfRule>
  </conditionalFormatting>
  <conditionalFormatting sqref="D35">
    <cfRule type="expression" dxfId="55" priority="12" stopIfTrue="1">
      <formula>IF(COUNTA($A35)=0,0,MOD(SUBTOTAL(103,$A$6:$A35),2)=1)</formula>
    </cfRule>
  </conditionalFormatting>
  <conditionalFormatting sqref="F7">
    <cfRule type="expression" dxfId="54" priority="11" stopIfTrue="1">
      <formula>IF(COUNTA($A7)=0,0,MOD(SUBTOTAL(103,$A$6:$A7),2)=1)</formula>
    </cfRule>
  </conditionalFormatting>
  <conditionalFormatting sqref="F9:F17">
    <cfRule type="expression" dxfId="53" priority="10" stopIfTrue="1">
      <formula>IF(COUNTA($A9)=0,0,MOD(SUBTOTAL(103,$A$6:$A9),2)=1)</formula>
    </cfRule>
  </conditionalFormatting>
  <conditionalFormatting sqref="F19:F22">
    <cfRule type="expression" dxfId="52" priority="9" stopIfTrue="1">
      <formula>IF(COUNTA($A19)=0,0,MOD(SUBTOTAL(103,$A$6:$A19),2)=1)</formula>
    </cfRule>
  </conditionalFormatting>
  <conditionalFormatting sqref="F26:F30">
    <cfRule type="expression" dxfId="51" priority="8" stopIfTrue="1">
      <formula>IF(COUNTA($A26)=0,0,MOD(SUBTOTAL(103,$A$6:$A26),2)=1)</formula>
    </cfRule>
  </conditionalFormatting>
  <conditionalFormatting sqref="F34">
    <cfRule type="expression" dxfId="50" priority="7" stopIfTrue="1">
      <formula>IF(COUNTA($A34)=0,0,MOD(SUBTOTAL(103,$A$6:$A34),2)=1)</formula>
    </cfRule>
  </conditionalFormatting>
  <conditionalFormatting sqref="F36:F37">
    <cfRule type="expression" dxfId="49" priority="6" stopIfTrue="1">
      <formula>IF(COUNTA($A36)=0,0,MOD(SUBTOTAL(103,$A$6:$A36),2)=1)</formula>
    </cfRule>
  </conditionalFormatting>
  <conditionalFormatting sqref="F40">
    <cfRule type="expression" dxfId="48" priority="5" stopIfTrue="1">
      <formula>IF(COUNTA($A40)=0,0,MOD(SUBTOTAL(103,$A$6:$A40),2)=1)</formula>
    </cfRule>
  </conditionalFormatting>
  <conditionalFormatting sqref="F45">
    <cfRule type="expression" dxfId="47" priority="4" stopIfTrue="1">
      <formula>IF(COUNTA($A45)=0,0,MOD(SUBTOTAL(103,$A$6:$A45),2)=1)</formula>
    </cfRule>
  </conditionalFormatting>
  <conditionalFormatting sqref="F47">
    <cfRule type="expression" dxfId="46" priority="3" stopIfTrue="1">
      <formula>IF(COUNTA($A47)=0,0,MOD(SUBTOTAL(103,$A$6:$A47),2)=1)</formula>
    </cfRule>
  </conditionalFormatting>
  <conditionalFormatting sqref="F51:F52">
    <cfRule type="expression" dxfId="45" priority="2" stopIfTrue="1">
      <formula>IF(COUNTA($A51)=0,0,MOD(SUBTOTAL(103,$A$6:$A51),2)=1)</formula>
    </cfRule>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L19"/>
  <sheetViews>
    <sheetView workbookViewId="0">
      <selection activeCell="A2" sqref="A2:L2"/>
    </sheetView>
  </sheetViews>
  <sheetFormatPr defaultRowHeight="14.5" x14ac:dyDescent="0.35"/>
  <cols>
    <col min="1" max="1" width="54" style="39" bestFit="1" customWidth="1"/>
    <col min="2" max="2" width="1.7265625" style="16" customWidth="1"/>
    <col min="3" max="3" width="10.7265625" bestFit="1" customWidth="1"/>
    <col min="4" max="4" width="10.7265625" style="16" bestFit="1" customWidth="1"/>
    <col min="5" max="5" width="10.7265625" bestFit="1" customWidth="1"/>
    <col min="6" max="6" width="11" style="16" bestFit="1" customWidth="1"/>
    <col min="7" max="7" width="10.7265625" bestFit="1" customWidth="1"/>
    <col min="8" max="8" width="1.7265625" style="16" customWidth="1"/>
    <col min="9" max="9" width="10.7265625" customWidth="1"/>
    <col min="10" max="11" width="1.7265625" style="16" customWidth="1"/>
    <col min="12" max="12" width="9.81640625" customWidth="1"/>
  </cols>
  <sheetData>
    <row r="2" spans="1:12" x14ac:dyDescent="0.35">
      <c r="A2" s="192" t="s">
        <v>155</v>
      </c>
      <c r="B2" s="192"/>
      <c r="C2" s="192"/>
      <c r="D2" s="192"/>
      <c r="E2" s="192"/>
      <c r="F2" s="192"/>
      <c r="G2" s="192"/>
      <c r="H2" s="192"/>
      <c r="I2" s="192"/>
      <c r="J2" s="192"/>
      <c r="K2" s="192"/>
      <c r="L2" s="192"/>
    </row>
    <row r="3" spans="1:12" x14ac:dyDescent="0.35">
      <c r="A3" s="186"/>
      <c r="B3" s="186"/>
      <c r="C3" s="186"/>
      <c r="D3" s="186"/>
      <c r="E3" s="186"/>
      <c r="F3" s="186"/>
      <c r="G3" s="186"/>
      <c r="H3" s="186"/>
      <c r="I3" s="186"/>
      <c r="J3" s="186"/>
      <c r="K3" s="186"/>
      <c r="L3" s="186"/>
    </row>
    <row r="4" spans="1:12" s="11" customFormat="1" ht="15.75" customHeight="1" thickBot="1" x14ac:dyDescent="0.3">
      <c r="A4" s="113"/>
      <c r="B4" s="109"/>
      <c r="C4" s="189" t="s">
        <v>36</v>
      </c>
      <c r="D4" s="189"/>
      <c r="E4" s="189"/>
      <c r="F4" s="189"/>
      <c r="G4" s="189"/>
      <c r="H4" s="189"/>
      <c r="I4" s="189"/>
      <c r="J4" s="111"/>
      <c r="K4" s="109"/>
      <c r="L4" s="118" t="s">
        <v>37</v>
      </c>
    </row>
    <row r="5" spans="1:12" s="11" customFormat="1" ht="53" thickBot="1" x14ac:dyDescent="0.3">
      <c r="A5" s="114" t="s">
        <v>79</v>
      </c>
      <c r="B5" s="109"/>
      <c r="C5" s="151" t="s">
        <v>109</v>
      </c>
      <c r="D5" s="151" t="s">
        <v>134</v>
      </c>
      <c r="E5" s="151" t="s">
        <v>140</v>
      </c>
      <c r="F5" s="151" t="s">
        <v>136</v>
      </c>
      <c r="G5" s="151" t="s">
        <v>112</v>
      </c>
      <c r="H5" s="109"/>
      <c r="I5" s="151" t="s">
        <v>129</v>
      </c>
      <c r="J5" s="111"/>
      <c r="K5" s="112"/>
      <c r="L5" s="151" t="s">
        <v>38</v>
      </c>
    </row>
    <row r="6" spans="1:12" s="6" customFormat="1" ht="13" x14ac:dyDescent="0.3">
      <c r="A6" s="38" t="s">
        <v>80</v>
      </c>
      <c r="B6" s="23"/>
      <c r="C6" s="87"/>
      <c r="D6" s="87"/>
      <c r="E6" s="87"/>
      <c r="F6" s="23"/>
      <c r="G6" s="87"/>
      <c r="H6" s="23"/>
      <c r="I6" s="87"/>
      <c r="J6" s="60"/>
      <c r="K6" s="25"/>
      <c r="L6" s="24"/>
    </row>
    <row r="7" spans="1:12" s="164" customFormat="1" ht="13" x14ac:dyDescent="0.3">
      <c r="A7" s="163" t="s">
        <v>81</v>
      </c>
      <c r="B7" s="23"/>
      <c r="C7" s="168">
        <f>'US GAAP P&amp;L'!C24</f>
        <v>-37337</v>
      </c>
      <c r="D7" s="168">
        <f>'US GAAP P&amp;L'!D24</f>
        <v>-8185</v>
      </c>
      <c r="E7" s="168">
        <f>'US GAAP P&amp;L'!E24</f>
        <v>-43218</v>
      </c>
      <c r="F7" s="168">
        <f>'US GAAP P&amp;L'!F24</f>
        <v>-41892</v>
      </c>
      <c r="G7" s="168">
        <f>'US GAAP P&amp;L'!G24</f>
        <v>-27751</v>
      </c>
      <c r="H7" s="23"/>
      <c r="I7" s="168">
        <f>'US GAAP P&amp;L'!I24</f>
        <v>-79081</v>
      </c>
      <c r="J7" s="160"/>
      <c r="K7" s="161"/>
      <c r="L7" s="168">
        <f>'US GAAP P&amp;L'!L24</f>
        <v>6177</v>
      </c>
    </row>
    <row r="8" spans="1:12" s="6" customFormat="1" ht="13" x14ac:dyDescent="0.3">
      <c r="A8" s="36" t="s">
        <v>82</v>
      </c>
      <c r="B8" s="25"/>
      <c r="C8" s="130">
        <f>'US GAAP P&amp;L'!C12</f>
        <v>15575</v>
      </c>
      <c r="D8" s="130">
        <f>'US GAAP P&amp;L'!D12</f>
        <v>14080</v>
      </c>
      <c r="E8" s="130">
        <f>'US GAAP P&amp;L'!E12</f>
        <v>12493</v>
      </c>
      <c r="F8" s="130">
        <f>'US GAAP P&amp;L'!F12</f>
        <v>11683</v>
      </c>
      <c r="G8" s="130">
        <f>'US GAAP P&amp;L'!G12</f>
        <v>11714</v>
      </c>
      <c r="H8" s="25"/>
      <c r="I8" s="130">
        <f>'US GAAP P&amp;L'!I12</f>
        <v>7115</v>
      </c>
      <c r="J8" s="88"/>
      <c r="K8" s="41"/>
      <c r="L8" s="130">
        <f>'US GAAP P&amp;L'!L12</f>
        <v>2584</v>
      </c>
    </row>
    <row r="9" spans="1:12" s="6" customFormat="1" ht="13" x14ac:dyDescent="0.3">
      <c r="A9" s="36" t="s">
        <v>83</v>
      </c>
      <c r="B9" s="25"/>
      <c r="C9" s="130">
        <f>-'US GAAP P&amp;L'!C18</f>
        <v>12267</v>
      </c>
      <c r="D9" s="130">
        <f>-'US GAAP P&amp;L'!D18</f>
        <v>8987</v>
      </c>
      <c r="E9" s="130">
        <f>-'US GAAP P&amp;L'!E18</f>
        <v>8380</v>
      </c>
      <c r="F9" s="130">
        <f>-'US GAAP P&amp;L'!F18</f>
        <v>7499</v>
      </c>
      <c r="G9" s="130">
        <f>-'US GAAP P&amp;L'!G18</f>
        <v>5788</v>
      </c>
      <c r="H9" s="25"/>
      <c r="I9" s="130">
        <f>-'US GAAP P&amp;L'!I18</f>
        <v>3534</v>
      </c>
      <c r="J9" s="88"/>
      <c r="K9" s="41"/>
      <c r="L9" s="130">
        <f>-'US GAAP P&amp;L'!L18</f>
        <v>3623</v>
      </c>
    </row>
    <row r="10" spans="1:12" s="6" customFormat="1" ht="13.5" thickBot="1" x14ac:dyDescent="0.35">
      <c r="A10" s="36" t="s">
        <v>135</v>
      </c>
      <c r="B10" s="25"/>
      <c r="C10" s="131">
        <f>'US GAAP P&amp;L'!C23</f>
        <v>6144</v>
      </c>
      <c r="D10" s="131">
        <f>'US GAAP P&amp;L'!D23</f>
        <v>-722</v>
      </c>
      <c r="E10" s="131">
        <f>'US GAAP P&amp;L'!E23</f>
        <v>-2059</v>
      </c>
      <c r="F10" s="131">
        <f>'US GAAP P&amp;L'!F23</f>
        <v>3455</v>
      </c>
      <c r="G10" s="131">
        <f>'US GAAP P&amp;L'!G23</f>
        <v>442</v>
      </c>
      <c r="H10" s="25"/>
      <c r="I10" s="131">
        <f>'US GAAP P&amp;L'!I23</f>
        <v>987</v>
      </c>
      <c r="J10" s="88"/>
      <c r="K10" s="41"/>
      <c r="L10" s="131">
        <f>'US GAAP P&amp;L'!L23</f>
        <v>767</v>
      </c>
    </row>
    <row r="11" spans="1:12" s="164" customFormat="1" ht="13" x14ac:dyDescent="0.3">
      <c r="A11" s="163" t="s">
        <v>84</v>
      </c>
      <c r="B11" s="23"/>
      <c r="C11" s="166">
        <f>SUM(C7:C10)</f>
        <v>-3351</v>
      </c>
      <c r="D11" s="166">
        <f>SUM(D7:D10)</f>
        <v>14160</v>
      </c>
      <c r="E11" s="166">
        <f>SUM(E7:E10)</f>
        <v>-24404</v>
      </c>
      <c r="F11" s="166">
        <f>SUM(F7:F10)</f>
        <v>-19255</v>
      </c>
      <c r="G11" s="166">
        <f>SUM(G7:G10)</f>
        <v>-9807</v>
      </c>
      <c r="H11" s="23"/>
      <c r="I11" s="166">
        <f>SUM(I7:I10)</f>
        <v>-67445</v>
      </c>
      <c r="J11" s="160"/>
      <c r="K11" s="161"/>
      <c r="L11" s="167">
        <v>13151</v>
      </c>
    </row>
    <row r="12" spans="1:12" s="6" customFormat="1" ht="13" x14ac:dyDescent="0.3">
      <c r="A12" s="36" t="s">
        <v>106</v>
      </c>
      <c r="B12" s="25"/>
      <c r="C12" s="130">
        <f>'US GAAP P&amp;L'!C13</f>
        <v>1707</v>
      </c>
      <c r="D12" s="130">
        <f>'US GAAP P&amp;L'!D13</f>
        <v>687</v>
      </c>
      <c r="E12" s="130">
        <f>'US GAAP P&amp;L'!E13</f>
        <v>-84</v>
      </c>
      <c r="F12" s="130">
        <f>'US GAAP P&amp;L'!F13</f>
        <v>1462</v>
      </c>
      <c r="G12" s="130">
        <f>'US GAAP P&amp;L'!G13</f>
        <v>76</v>
      </c>
      <c r="H12" s="25"/>
      <c r="I12" s="130">
        <f>'US GAAP P&amp;L'!I13</f>
        <v>521</v>
      </c>
      <c r="J12" s="88"/>
      <c r="K12" s="41"/>
      <c r="L12" s="130">
        <f>'US GAAP P&amp;L'!L13</f>
        <v>530</v>
      </c>
    </row>
    <row r="13" spans="1:12" s="6" customFormat="1" ht="13" x14ac:dyDescent="0.3">
      <c r="A13" s="36" t="s">
        <v>124</v>
      </c>
      <c r="B13" s="25"/>
      <c r="C13" s="130">
        <f>-'US GAAP P&amp;L'!C17</f>
        <v>3662</v>
      </c>
      <c r="D13" s="130">
        <f>-'US GAAP P&amp;L'!D17</f>
        <v>-14607</v>
      </c>
      <c r="E13" s="130">
        <f>-'US GAAP P&amp;L'!E17</f>
        <v>23026</v>
      </c>
      <c r="F13" s="130">
        <f>-'US GAAP P&amp;L'!F17</f>
        <v>18138</v>
      </c>
      <c r="G13" s="130">
        <f>-'US GAAP P&amp;L'!G17</f>
        <v>3539</v>
      </c>
      <c r="H13" s="25"/>
      <c r="I13" s="130">
        <f>-'US GAAP P&amp;L'!I17</f>
        <v>-4269</v>
      </c>
      <c r="J13" s="88"/>
      <c r="K13" s="41"/>
      <c r="L13" s="130">
        <f>-'US GAAP P&amp;L'!L17</f>
        <v>-11500</v>
      </c>
    </row>
    <row r="14" spans="1:12" s="6" customFormat="1" ht="13" x14ac:dyDescent="0.3">
      <c r="A14" s="36" t="s">
        <v>85</v>
      </c>
      <c r="B14" s="25"/>
      <c r="C14" s="130">
        <f>'US GAAP P&amp;L'!C11</f>
        <v>3842</v>
      </c>
      <c r="D14" s="130">
        <f>'US GAAP P&amp;L'!D11</f>
        <v>4103</v>
      </c>
      <c r="E14" s="130">
        <f>'US GAAP P&amp;L'!E11</f>
        <v>4248</v>
      </c>
      <c r="F14" s="130">
        <f>'US GAAP P&amp;L'!F11</f>
        <v>4072</v>
      </c>
      <c r="G14" s="130">
        <f>'US GAAP P&amp;L'!G11</f>
        <v>3738</v>
      </c>
      <c r="H14" s="25"/>
      <c r="I14" s="130">
        <f>'US GAAP P&amp;L'!I11</f>
        <v>71363</v>
      </c>
      <c r="J14" s="88"/>
      <c r="K14" s="41"/>
      <c r="L14" s="130">
        <f>'US GAAP P&amp;L'!L11</f>
        <v>0</v>
      </c>
    </row>
    <row r="15" spans="1:12" s="6" customFormat="1" ht="13" x14ac:dyDescent="0.3">
      <c r="A15" s="36" t="s">
        <v>125</v>
      </c>
      <c r="B15" s="25"/>
      <c r="C15" s="130">
        <v>-90</v>
      </c>
      <c r="D15" s="130">
        <v>2093</v>
      </c>
      <c r="E15" s="130">
        <v>-135</v>
      </c>
      <c r="F15" s="130">
        <v>-140</v>
      </c>
      <c r="G15" s="130">
        <v>231</v>
      </c>
      <c r="H15" s="129"/>
      <c r="I15" s="130">
        <v>659</v>
      </c>
      <c r="J15" s="88"/>
      <c r="K15" s="41"/>
      <c r="L15" s="22">
        <v>523</v>
      </c>
    </row>
    <row r="16" spans="1:12" s="6" customFormat="1" ht="13" x14ac:dyDescent="0.3">
      <c r="A16" s="36" t="s">
        <v>126</v>
      </c>
      <c r="B16" s="25"/>
      <c r="C16" s="132">
        <v>0</v>
      </c>
      <c r="D16" s="132">
        <v>0</v>
      </c>
      <c r="E16" s="132">
        <v>591</v>
      </c>
      <c r="F16" s="132">
        <v>2737</v>
      </c>
      <c r="G16" s="132">
        <v>5111</v>
      </c>
      <c r="H16" s="129"/>
      <c r="I16" s="132">
        <v>0</v>
      </c>
      <c r="J16" s="88"/>
      <c r="K16" s="41"/>
      <c r="L16" s="22">
        <v>0</v>
      </c>
    </row>
    <row r="17" spans="1:12" s="6" customFormat="1" ht="13.5" thickBot="1" x14ac:dyDescent="0.35">
      <c r="A17" s="36" t="s">
        <v>121</v>
      </c>
      <c r="B17" s="25"/>
      <c r="C17" s="131">
        <v>1724</v>
      </c>
      <c r="D17" s="131">
        <v>0</v>
      </c>
      <c r="E17" s="131">
        <v>1860</v>
      </c>
      <c r="F17" s="131">
        <v>0</v>
      </c>
      <c r="G17" s="131">
        <v>0</v>
      </c>
      <c r="H17" s="25"/>
      <c r="I17" s="131">
        <v>0</v>
      </c>
      <c r="J17" s="88"/>
      <c r="K17" s="41"/>
      <c r="L17" s="19">
        <v>0</v>
      </c>
    </row>
    <row r="18" spans="1:12" s="164" customFormat="1" ht="13.5" thickBot="1" x14ac:dyDescent="0.35">
      <c r="A18" s="163" t="s">
        <v>86</v>
      </c>
      <c r="B18" s="23"/>
      <c r="C18" s="159">
        <f>SUM(C11:C17)</f>
        <v>7494</v>
      </c>
      <c r="D18" s="159">
        <f>SUM(D11:D17)</f>
        <v>6436</v>
      </c>
      <c r="E18" s="159">
        <f>SUM(E11:E17)</f>
        <v>5102</v>
      </c>
      <c r="F18" s="159">
        <f>SUM(F11:F17)</f>
        <v>7014</v>
      </c>
      <c r="G18" s="159">
        <f>SUM(G11:G17)</f>
        <v>2888</v>
      </c>
      <c r="H18" s="23"/>
      <c r="I18" s="159">
        <f>SUM(I11:I17)</f>
        <v>829</v>
      </c>
      <c r="J18" s="160"/>
      <c r="K18" s="161"/>
      <c r="L18" s="159">
        <f>SUM(L11:L17)</f>
        <v>2704</v>
      </c>
    </row>
    <row r="19" spans="1:12" ht="15" thickTop="1" x14ac:dyDescent="0.35">
      <c r="C19" s="2"/>
      <c r="E19" s="2"/>
      <c r="G19" s="2"/>
      <c r="I19" s="2"/>
    </row>
  </sheetData>
  <mergeCells count="2">
    <mergeCell ref="C4:I4"/>
    <mergeCell ref="A2:L2"/>
  </mergeCells>
  <conditionalFormatting sqref="A7:B15 J11:L11 A18:C18 J7:K10 J12:K14 H18:L18 D7:G10 I15 J15:L17 D12:G15">
    <cfRule type="expression" dxfId="44" priority="47" stopIfTrue="1">
      <formula>IF(COUNTA($A7)=0,0,MOD(SUBTOTAL(103,$A$7:$A7),2)=1)</formula>
    </cfRule>
  </conditionalFormatting>
  <conditionalFormatting sqref="E17">
    <cfRule type="expression" dxfId="43" priority="27" stopIfTrue="1">
      <formula>IF(COUNTA($A17)=0,0,MOD(SUBTOTAL(103,$A$7:$A17),2)=1)</formula>
    </cfRule>
  </conditionalFormatting>
  <conditionalFormatting sqref="H7:H15">
    <cfRule type="expression" dxfId="42" priority="44" stopIfTrue="1">
      <formula>IF(COUNTA($A7)=0,0,MOD(SUBTOTAL(103,$A$7:$A7),2)=1)</formula>
    </cfRule>
  </conditionalFormatting>
  <conditionalFormatting sqref="A16:B16">
    <cfRule type="expression" dxfId="41" priority="43" stopIfTrue="1">
      <formula>IF(COUNTA($A16)=0,0,MOD(SUBTOTAL(103,$A$7:$A16),2)=1)</formula>
    </cfRule>
  </conditionalFormatting>
  <conditionalFormatting sqref="E18">
    <cfRule type="expression" dxfId="40" priority="24" stopIfTrue="1">
      <formula>IF(COUNTA($A18)=0,0,MOD(SUBTOTAL(103,$A$7:$A18),2)=1)</formula>
    </cfRule>
  </conditionalFormatting>
  <conditionalFormatting sqref="H16">
    <cfRule type="expression" dxfId="39" priority="41" stopIfTrue="1">
      <formula>IF(COUNTA($A16)=0,0,MOD(SUBTOTAL(103,$A$7:$A16),2)=1)</formula>
    </cfRule>
  </conditionalFormatting>
  <conditionalFormatting sqref="C7:C15">
    <cfRule type="expression" dxfId="38" priority="40" stopIfTrue="1">
      <formula>IF(COUNTA($A7)=0,0,MOD(SUBTOTAL(103,$A$7:$A7),2)=1)</formula>
    </cfRule>
  </conditionalFormatting>
  <conditionalFormatting sqref="C16">
    <cfRule type="expression" dxfId="37" priority="39" stopIfTrue="1">
      <formula>IF(COUNTA($A16)=0,0,MOD(SUBTOTAL(103,$A$7:$A16),2)=1)</formula>
    </cfRule>
  </conditionalFormatting>
  <conditionalFormatting sqref="E11">
    <cfRule type="expression" dxfId="36" priority="38" stopIfTrue="1">
      <formula>IF(COUNTA($A11)=0,0,MOD(SUBTOTAL(103,$A$7:$A11),2)=1)</formula>
    </cfRule>
  </conditionalFormatting>
  <conditionalFormatting sqref="E16">
    <cfRule type="expression" dxfId="35" priority="37" stopIfTrue="1">
      <formula>IF(COUNTA($A16)=0,0,MOD(SUBTOTAL(103,$A$7:$A16),2)=1)</formula>
    </cfRule>
  </conditionalFormatting>
  <conditionalFormatting sqref="G11">
    <cfRule type="expression" dxfId="34" priority="36" stopIfTrue="1">
      <formula>IF(COUNTA($A11)=0,0,MOD(SUBTOTAL(103,$A$7:$A11),2)=1)</formula>
    </cfRule>
  </conditionalFormatting>
  <conditionalFormatting sqref="G16">
    <cfRule type="expression" dxfId="33" priority="35" stopIfTrue="1">
      <formula>IF(COUNTA($A16)=0,0,MOD(SUBTOTAL(103,$A$7:$A16),2)=1)</formula>
    </cfRule>
  </conditionalFormatting>
  <conditionalFormatting sqref="I11">
    <cfRule type="expression" dxfId="32" priority="34" stopIfTrue="1">
      <formula>IF(COUNTA($A11)=0,0,MOD(SUBTOTAL(103,$A$7:$A11),2)=1)</formula>
    </cfRule>
  </conditionalFormatting>
  <conditionalFormatting sqref="I16">
    <cfRule type="expression" dxfId="31" priority="33" stopIfTrue="1">
      <formula>IF(COUNTA($A16)=0,0,MOD(SUBTOTAL(103,$A$7:$A16),2)=1)</formula>
    </cfRule>
  </conditionalFormatting>
  <conditionalFormatting sqref="A17:B17">
    <cfRule type="expression" dxfId="30" priority="31" stopIfTrue="1">
      <formula>IF(COUNTA($A17)=0,0,MOD(SUBTOTAL(103,$A$7:$A17),2)=1)</formula>
    </cfRule>
  </conditionalFormatting>
  <conditionalFormatting sqref="I8">
    <cfRule type="expression" dxfId="29" priority="12" stopIfTrue="1">
      <formula>IF(COUNTA($A8)=0,0,MOD(SUBTOTAL(103,$A$7:$A8),2)=1)</formula>
    </cfRule>
  </conditionalFormatting>
  <conditionalFormatting sqref="H17">
    <cfRule type="expression" dxfId="28" priority="29" stopIfTrue="1">
      <formula>IF(COUNTA($A17)=0,0,MOD(SUBTOTAL(103,$A$7:$A17),2)=1)</formula>
    </cfRule>
  </conditionalFormatting>
  <conditionalFormatting sqref="C17">
    <cfRule type="expression" dxfId="27" priority="28" stopIfTrue="1">
      <formula>IF(COUNTA($A17)=0,0,MOD(SUBTOTAL(103,$A$7:$A17),2)=1)</formula>
    </cfRule>
  </conditionalFormatting>
  <conditionalFormatting sqref="G17">
    <cfRule type="expression" dxfId="26" priority="26" stopIfTrue="1">
      <formula>IF(COUNTA($A17)=0,0,MOD(SUBTOTAL(103,$A$7:$A17),2)=1)</formula>
    </cfRule>
  </conditionalFormatting>
  <conditionalFormatting sqref="I17">
    <cfRule type="expression" dxfId="25" priority="25" stopIfTrue="1">
      <formula>IF(COUNTA($A17)=0,0,MOD(SUBTOTAL(103,$A$7:$A17),2)=1)</formula>
    </cfRule>
  </conditionalFormatting>
  <conditionalFormatting sqref="G18">
    <cfRule type="expression" dxfId="24" priority="23" stopIfTrue="1">
      <formula>IF(COUNTA($A18)=0,0,MOD(SUBTOTAL(103,$A$7:$A18),2)=1)</formula>
    </cfRule>
  </conditionalFormatting>
  <conditionalFormatting sqref="L14">
    <cfRule type="expression" dxfId="23" priority="1" stopIfTrue="1">
      <formula>IF(COUNTA($A14)=0,0,MOD(SUBTOTAL(103,$A$7:$A14),2)=1)</formula>
    </cfRule>
  </conditionalFormatting>
  <conditionalFormatting sqref="D11">
    <cfRule type="expression" dxfId="22" priority="22" stopIfTrue="1">
      <formula>IF(COUNTA($A11)=0,0,MOD(SUBTOTAL(103,$A$7:$A11),2)=1)</formula>
    </cfRule>
  </conditionalFormatting>
  <conditionalFormatting sqref="D16">
    <cfRule type="expression" dxfId="21" priority="21" stopIfTrue="1">
      <formula>IF(COUNTA($A16)=0,0,MOD(SUBTOTAL(103,$A$7:$A16),2)=1)</formula>
    </cfRule>
  </conditionalFormatting>
  <conditionalFormatting sqref="D17">
    <cfRule type="expression" dxfId="20" priority="20" stopIfTrue="1">
      <formula>IF(COUNTA($A17)=0,0,MOD(SUBTOTAL(103,$A$7:$A17),2)=1)</formula>
    </cfRule>
  </conditionalFormatting>
  <conditionalFormatting sqref="D18">
    <cfRule type="expression" dxfId="19" priority="19" stopIfTrue="1">
      <formula>IF(COUNTA($A18)=0,0,MOD(SUBTOTAL(103,$A$7:$A18),2)=1)</formula>
    </cfRule>
  </conditionalFormatting>
  <conditionalFormatting sqref="F11">
    <cfRule type="expression" dxfId="18" priority="18" stopIfTrue="1">
      <formula>IF(COUNTA($A11)=0,0,MOD(SUBTOTAL(103,$A$7:$A11),2)=1)</formula>
    </cfRule>
  </conditionalFormatting>
  <conditionalFormatting sqref="F16">
    <cfRule type="expression" dxfId="17" priority="17" stopIfTrue="1">
      <formula>IF(COUNTA($A16)=0,0,MOD(SUBTOTAL(103,$A$7:$A16),2)=1)</formula>
    </cfRule>
  </conditionalFormatting>
  <conditionalFormatting sqref="F17">
    <cfRule type="expression" dxfId="16" priority="16" stopIfTrue="1">
      <formula>IF(COUNTA($A17)=0,0,MOD(SUBTOTAL(103,$A$7:$A17),2)=1)</formula>
    </cfRule>
  </conditionalFormatting>
  <conditionalFormatting sqref="F18">
    <cfRule type="expression" dxfId="15" priority="15" stopIfTrue="1">
      <formula>IF(COUNTA($A18)=0,0,MOD(SUBTOTAL(103,$A$7:$A18),2)=1)</formula>
    </cfRule>
  </conditionalFormatting>
  <conditionalFormatting sqref="I7">
    <cfRule type="expression" dxfId="14" priority="14" stopIfTrue="1">
      <formula>IF(COUNTA($A7)=0,0,MOD(SUBTOTAL(103,$A$7:$A7),2)=1)</formula>
    </cfRule>
  </conditionalFormatting>
  <conditionalFormatting sqref="L7">
    <cfRule type="expression" dxfId="13" priority="13" stopIfTrue="1">
      <formula>IF(COUNTA($A7)=0,0,MOD(SUBTOTAL(103,$A$7:$A7),2)=1)</formula>
    </cfRule>
  </conditionalFormatting>
  <conditionalFormatting sqref="L8">
    <cfRule type="expression" dxfId="12" priority="11" stopIfTrue="1">
      <formula>IF(COUNTA($A8)=0,0,MOD(SUBTOTAL(103,$A$7:$A8),2)=1)</formula>
    </cfRule>
  </conditionalFormatting>
  <conditionalFormatting sqref="I9">
    <cfRule type="expression" dxfId="11" priority="10" stopIfTrue="1">
      <formula>IF(COUNTA($A9)=0,0,MOD(SUBTOTAL(103,$A$7:$A9),2)=1)</formula>
    </cfRule>
  </conditionalFormatting>
  <conditionalFormatting sqref="L9">
    <cfRule type="expression" dxfId="10" priority="9" stopIfTrue="1">
      <formula>IF(COUNTA($A9)=0,0,MOD(SUBTOTAL(103,$A$7:$A9),2)=1)</formula>
    </cfRule>
  </conditionalFormatting>
  <conditionalFormatting sqref="I10">
    <cfRule type="expression" dxfId="9" priority="8" stopIfTrue="1">
      <formula>IF(COUNTA($A10)=0,0,MOD(SUBTOTAL(103,$A$7:$A10),2)=1)</formula>
    </cfRule>
  </conditionalFormatting>
  <conditionalFormatting sqref="L10">
    <cfRule type="expression" dxfId="8" priority="7" stopIfTrue="1">
      <formula>IF(COUNTA($A10)=0,0,MOD(SUBTOTAL(103,$A$7:$A10),2)=1)</formula>
    </cfRule>
  </conditionalFormatting>
  <conditionalFormatting sqref="I12">
    <cfRule type="expression" dxfId="7" priority="6" stopIfTrue="1">
      <formula>IF(COUNTA($A12)=0,0,MOD(SUBTOTAL(103,$A$7:$A12),2)=1)</formula>
    </cfRule>
  </conditionalFormatting>
  <conditionalFormatting sqref="L12">
    <cfRule type="expression" dxfId="6" priority="5" stopIfTrue="1">
      <formula>IF(COUNTA($A12)=0,0,MOD(SUBTOTAL(103,$A$7:$A12),2)=1)</formula>
    </cfRule>
  </conditionalFormatting>
  <conditionalFormatting sqref="I13">
    <cfRule type="expression" dxfId="5" priority="4" stopIfTrue="1">
      <formula>IF(COUNTA($A13)=0,0,MOD(SUBTOTAL(103,$A$7:$A13),2)=1)</formula>
    </cfRule>
  </conditionalFormatting>
  <conditionalFormatting sqref="L13">
    <cfRule type="expression" dxfId="4" priority="3" stopIfTrue="1">
      <formula>IF(COUNTA($A13)=0,0,MOD(SUBTOTAL(103,$A$7:$A13),2)=1)</formula>
    </cfRule>
  </conditionalFormatting>
  <conditionalFormatting sqref="I14">
    <cfRule type="expression" dxfId="3" priority="2" stopIfTrue="1">
      <formula>IF(COUNTA($A14)=0,0,MOD(SUBTOTAL(103,$A$7:$A14),2)=1)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L11"/>
  <sheetViews>
    <sheetView workbookViewId="0">
      <selection activeCell="A2" sqref="A2:L2"/>
    </sheetView>
  </sheetViews>
  <sheetFormatPr defaultRowHeight="14.5" x14ac:dyDescent="0.35"/>
  <cols>
    <col min="1" max="1" width="37.453125" style="39" bestFit="1" customWidth="1"/>
    <col min="2" max="2" width="1.7265625" style="17" customWidth="1"/>
    <col min="3" max="3" width="10.81640625" customWidth="1"/>
    <col min="4" max="4" width="10.1796875" bestFit="1" customWidth="1"/>
    <col min="5" max="5" width="10.453125" bestFit="1" customWidth="1"/>
    <col min="6" max="6" width="11" bestFit="1" customWidth="1"/>
    <col min="7" max="7" width="11.1796875" customWidth="1"/>
    <col min="8" max="8" width="1.453125" style="17" customWidth="1"/>
    <col min="9" max="9" width="10.7265625" customWidth="1"/>
    <col min="10" max="11" width="1.7265625" style="16" customWidth="1"/>
    <col min="12" max="12" width="9.453125" bestFit="1" customWidth="1"/>
  </cols>
  <sheetData>
    <row r="2" spans="1:12" ht="83.15" customHeight="1" x14ac:dyDescent="0.35">
      <c r="A2" s="193" t="s">
        <v>156</v>
      </c>
      <c r="B2" s="193"/>
      <c r="C2" s="193"/>
      <c r="D2" s="193"/>
      <c r="E2" s="193"/>
      <c r="F2" s="193"/>
      <c r="G2" s="193"/>
      <c r="H2" s="193"/>
      <c r="I2" s="193"/>
      <c r="J2" s="193"/>
      <c r="K2" s="193"/>
      <c r="L2" s="193"/>
    </row>
    <row r="3" spans="1:12" ht="10" customHeight="1" x14ac:dyDescent="0.35">
      <c r="A3" s="187"/>
      <c r="B3" s="187"/>
      <c r="C3" s="187"/>
      <c r="D3" s="187"/>
      <c r="E3" s="187"/>
      <c r="F3" s="187"/>
      <c r="G3" s="187"/>
      <c r="H3" s="187"/>
      <c r="I3" s="187"/>
      <c r="J3" s="187"/>
      <c r="K3" s="187"/>
      <c r="L3" s="187"/>
    </row>
    <row r="4" spans="1:12" s="116" customFormat="1" ht="15.75" customHeight="1" thickBot="1" x14ac:dyDescent="0.3">
      <c r="A4" s="115"/>
      <c r="B4" s="109"/>
      <c r="C4" s="189" t="s">
        <v>36</v>
      </c>
      <c r="D4" s="189"/>
      <c r="E4" s="189"/>
      <c r="F4" s="189"/>
      <c r="G4" s="189"/>
      <c r="H4" s="189"/>
      <c r="I4" s="189"/>
      <c r="J4" s="111"/>
      <c r="K4" s="109"/>
      <c r="L4" s="120" t="s">
        <v>37</v>
      </c>
    </row>
    <row r="5" spans="1:12" s="116" customFormat="1" ht="53" thickBot="1" x14ac:dyDescent="0.3">
      <c r="A5" s="114" t="s">
        <v>79</v>
      </c>
      <c r="B5" s="109"/>
      <c r="C5" s="151" t="str">
        <f>'Cash Flow Statement'!C5</f>
        <v>Six months
ended
June 30,
2021</v>
      </c>
      <c r="D5" s="151" t="str">
        <f>'Cash Flow Statement'!D5</f>
        <v>Three months ended March 31, 2021</v>
      </c>
      <c r="E5" s="151" t="str">
        <f>'Cash Flow Statement'!E5</f>
        <v>Period from
February 10,
2020 to
December 31,
2020</v>
      </c>
      <c r="F5" s="151" t="str">
        <f>'Cash Flow Statement'!F5</f>
        <v>Period from
February 10,
2020 to
September 30,
2020</v>
      </c>
      <c r="G5" s="151" t="str">
        <f>'Cash Flow Statement'!G5</f>
        <v>Period from
February 10,
2020 to
June 30,
2020</v>
      </c>
      <c r="H5" s="152"/>
      <c r="I5" s="151" t="s">
        <v>129</v>
      </c>
      <c r="J5" s="156"/>
      <c r="K5" s="157"/>
      <c r="L5" s="151" t="s">
        <v>38</v>
      </c>
    </row>
    <row r="6" spans="1:12" s="14" customFormat="1" ht="13" x14ac:dyDescent="0.3">
      <c r="A6" s="38" t="s">
        <v>80</v>
      </c>
      <c r="B6" s="20"/>
      <c r="C6" s="12"/>
      <c r="D6" s="12"/>
      <c r="E6" s="12"/>
      <c r="F6" s="12"/>
      <c r="G6" s="12"/>
      <c r="H6" s="20"/>
      <c r="I6" s="12"/>
      <c r="J6" s="59"/>
      <c r="K6" s="15"/>
      <c r="L6" s="12"/>
    </row>
    <row r="7" spans="1:12" s="14" customFormat="1" ht="26" x14ac:dyDescent="0.3">
      <c r="A7" s="36" t="s">
        <v>67</v>
      </c>
      <c r="B7" s="20"/>
      <c r="C7" s="18">
        <f>223239</f>
        <v>223239</v>
      </c>
      <c r="D7" s="18">
        <v>104683.51782398508</v>
      </c>
      <c r="E7" s="18">
        <f>175665</f>
        <v>175665</v>
      </c>
      <c r="F7" s="18">
        <f>72823</f>
        <v>72823</v>
      </c>
      <c r="G7" s="18">
        <f>45729</f>
        <v>45729</v>
      </c>
      <c r="H7" s="20"/>
      <c r="I7" s="18">
        <v>16519</v>
      </c>
      <c r="J7" s="88"/>
      <c r="K7" s="41"/>
      <c r="L7" s="18">
        <v>5064</v>
      </c>
    </row>
    <row r="8" spans="1:12" s="14" customFormat="1" ht="26" x14ac:dyDescent="0.3">
      <c r="A8" s="36" t="s">
        <v>161</v>
      </c>
      <c r="B8" s="20"/>
      <c r="C8" s="13">
        <f>11152</f>
        <v>11152</v>
      </c>
      <c r="D8" s="13">
        <v>4511</v>
      </c>
      <c r="E8" s="13">
        <f>30073</f>
        <v>30073</v>
      </c>
      <c r="F8" s="13">
        <f>21950</f>
        <v>21950</v>
      </c>
      <c r="G8" s="13">
        <f>11541</f>
        <v>11541</v>
      </c>
      <c r="H8" s="20"/>
      <c r="I8" s="13">
        <v>6439</v>
      </c>
      <c r="J8" s="88"/>
      <c r="K8" s="89"/>
      <c r="L8" s="13">
        <v>1533</v>
      </c>
    </row>
    <row r="9" spans="1:12" s="14" customFormat="1" ht="13.5" thickBot="1" x14ac:dyDescent="0.35">
      <c r="A9" s="37" t="s">
        <v>87</v>
      </c>
      <c r="B9" s="20"/>
      <c r="C9" s="19">
        <f>-1211</f>
        <v>-1211</v>
      </c>
      <c r="D9" s="19">
        <v>-1397</v>
      </c>
      <c r="E9" s="19">
        <f>8677</f>
        <v>8677</v>
      </c>
      <c r="F9" s="19">
        <f>1220</f>
        <v>1220</v>
      </c>
      <c r="G9" s="19">
        <f>-217</f>
        <v>-217</v>
      </c>
      <c r="H9" s="20"/>
      <c r="I9" s="19">
        <v>-885</v>
      </c>
      <c r="J9" s="88"/>
      <c r="K9" s="89"/>
      <c r="L9" s="19">
        <v>-262</v>
      </c>
    </row>
    <row r="10" spans="1:12" s="162" customFormat="1" ht="13.5" thickBot="1" x14ac:dyDescent="0.35">
      <c r="A10" s="38" t="s">
        <v>88</v>
      </c>
      <c r="B10" s="20"/>
      <c r="C10" s="159">
        <f>SUM(C7:C9)</f>
        <v>233180</v>
      </c>
      <c r="D10" s="159">
        <f t="shared" ref="D10:G10" si="0">SUM(D7:D9)</f>
        <v>107797.51782398508</v>
      </c>
      <c r="E10" s="159">
        <f t="shared" si="0"/>
        <v>214415</v>
      </c>
      <c r="F10" s="159">
        <f t="shared" si="0"/>
        <v>95993</v>
      </c>
      <c r="G10" s="159">
        <f t="shared" si="0"/>
        <v>57053</v>
      </c>
      <c r="H10" s="20"/>
      <c r="I10" s="159">
        <f>SUM(I7:I9)</f>
        <v>22073</v>
      </c>
      <c r="J10" s="160"/>
      <c r="K10" s="161"/>
      <c r="L10" s="159">
        <f>SUM(L7:L9)</f>
        <v>6335</v>
      </c>
    </row>
    <row r="11" spans="1:12" s="14" customFormat="1" ht="13.5" thickTop="1" x14ac:dyDescent="0.3">
      <c r="A11" s="40"/>
      <c r="B11" s="5"/>
      <c r="H11" s="5"/>
      <c r="J11" s="21"/>
      <c r="K11" s="21"/>
    </row>
  </sheetData>
  <mergeCells count="2">
    <mergeCell ref="C4:I4"/>
    <mergeCell ref="A2:L2"/>
  </mergeCells>
  <conditionalFormatting sqref="I7:L10 A7:G10">
    <cfRule type="expression" dxfId="2" priority="2" stopIfTrue="1">
      <formula>IF(COUNTA($A7)=0,0,MOD(SUBTOTAL(103,$A$7:$A7),2)=1)</formula>
    </cfRule>
  </conditionalFormatting>
  <conditionalFormatting sqref="H7:H10">
    <cfRule type="expression" dxfId="1" priority="1" stopIfTrue="1">
      <formula>IF(COUNTA($A7)=0,0,MOD(SUBTOTAL(103,$A$7:$A7),2)=1)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8D08-9312-4D8B-8879-55F5B10834DB}">
  <dimension ref="A1:M21"/>
  <sheetViews>
    <sheetView workbookViewId="0">
      <selection activeCell="O6" sqref="O6"/>
    </sheetView>
  </sheetViews>
  <sheetFormatPr defaultRowHeight="14.5" x14ac:dyDescent="0.35"/>
  <cols>
    <col min="1" max="1" width="38.7265625" customWidth="1"/>
    <col min="2" max="2" width="1.7265625" style="184" customWidth="1"/>
    <col min="3" max="3" width="9" bestFit="1" customWidth="1"/>
    <col min="4" max="4" width="10.81640625" bestFit="1" customWidth="1"/>
    <col min="5" max="5" width="10.453125" bestFit="1" customWidth="1"/>
    <col min="6" max="6" width="11" bestFit="1" customWidth="1"/>
    <col min="7" max="7" width="11.453125" customWidth="1"/>
    <col min="8" max="8" width="1.7265625" style="184" customWidth="1"/>
    <col min="9" max="9" width="10.453125" customWidth="1"/>
    <col min="10" max="10" width="1.54296875" customWidth="1"/>
    <col min="11" max="11" width="1.81640625" customWidth="1"/>
    <col min="12" max="12" width="9.453125" bestFit="1" customWidth="1"/>
    <col min="13" max="13" width="10.26953125" customWidth="1"/>
  </cols>
  <sheetData>
    <row r="1" spans="1:13" s="177" customFormat="1" ht="15" customHeight="1" thickBot="1" x14ac:dyDescent="0.3">
      <c r="A1" s="174"/>
      <c r="B1" s="109"/>
      <c r="C1" s="194" t="s">
        <v>36</v>
      </c>
      <c r="D1" s="194"/>
      <c r="E1" s="194"/>
      <c r="F1" s="194"/>
      <c r="G1" s="194"/>
      <c r="H1" s="194"/>
      <c r="I1" s="194"/>
      <c r="J1" s="175"/>
      <c r="K1" s="176"/>
      <c r="L1" s="194" t="s">
        <v>37</v>
      </c>
      <c r="M1" s="194"/>
    </row>
    <row r="2" spans="1:13" s="14" customFormat="1" ht="69.75" customHeight="1" thickBot="1" x14ac:dyDescent="0.35">
      <c r="A2" s="178" t="s">
        <v>79</v>
      </c>
      <c r="B2" s="109"/>
      <c r="C2" s="110" t="str">
        <f>'Acq CapEx'!C5</f>
        <v>Six months
ended
June 30,
2021</v>
      </c>
      <c r="D2" s="110" t="str">
        <f>'Acq CapEx'!D5</f>
        <v>Three months ended March 31, 2021</v>
      </c>
      <c r="E2" s="110" t="str">
        <f>'Acq CapEx'!E5</f>
        <v>Period from
February 10,
2020 to
December 31,
2020</v>
      </c>
      <c r="F2" s="110" t="str">
        <f>'Acq CapEx'!F5</f>
        <v>Period from
February 10,
2020 to
September 30,
2020</v>
      </c>
      <c r="G2" s="110" t="str">
        <f>'Acq CapEx'!G5</f>
        <v>Period from
February 10,
2020 to
June 30,
2020</v>
      </c>
      <c r="H2" s="109"/>
      <c r="I2" s="110" t="s">
        <v>129</v>
      </c>
      <c r="J2" s="179"/>
      <c r="K2" s="133"/>
      <c r="L2" s="110" t="str">
        <f>'Acq CapEx'!L5</f>
        <v>Period from
January 1,
2020 to
February 9,
2020</v>
      </c>
      <c r="M2" s="110" t="s">
        <v>164</v>
      </c>
    </row>
    <row r="3" spans="1:13" s="14" customFormat="1" ht="13" x14ac:dyDescent="0.3">
      <c r="A3" s="38" t="s">
        <v>80</v>
      </c>
      <c r="B3" s="109"/>
      <c r="C3" s="188"/>
      <c r="D3" s="188"/>
      <c r="E3" s="188"/>
      <c r="F3" s="188"/>
      <c r="G3" s="188"/>
      <c r="H3" s="109"/>
      <c r="I3" s="188"/>
      <c r="J3" s="179"/>
      <c r="K3" s="133"/>
      <c r="L3" s="188"/>
    </row>
    <row r="4" spans="1:13" x14ac:dyDescent="0.35">
      <c r="A4" s="180" t="s">
        <v>127</v>
      </c>
      <c r="B4" s="5"/>
      <c r="C4" s="181">
        <v>102376</v>
      </c>
      <c r="D4" s="181">
        <v>90622</v>
      </c>
      <c r="E4" s="181">
        <v>84071</v>
      </c>
      <c r="F4" s="181">
        <v>68858</v>
      </c>
      <c r="G4" s="181">
        <v>64157</v>
      </c>
      <c r="H4" s="181"/>
      <c r="I4" s="181">
        <v>60760</v>
      </c>
      <c r="J4" s="181"/>
      <c r="K4" s="182"/>
      <c r="L4" s="181"/>
      <c r="M4" s="181">
        <v>62095</v>
      </c>
    </row>
    <row r="5" spans="1:13" x14ac:dyDescent="0.35">
      <c r="A5" s="180" t="s">
        <v>165</v>
      </c>
      <c r="B5" s="5"/>
      <c r="C5" s="181"/>
      <c r="D5" s="181"/>
      <c r="E5" s="181">
        <v>62923</v>
      </c>
      <c r="F5" s="181"/>
      <c r="G5" s="181"/>
      <c r="H5" s="181"/>
      <c r="I5" s="181"/>
      <c r="J5" s="181"/>
      <c r="K5" s="182"/>
      <c r="L5" s="181">
        <v>6836</v>
      </c>
      <c r="M5" s="181">
        <v>55706</v>
      </c>
    </row>
    <row r="6" spans="1:13" x14ac:dyDescent="0.35">
      <c r="A6" s="180" t="s">
        <v>150</v>
      </c>
      <c r="B6" s="5"/>
      <c r="C6" s="183">
        <v>7748</v>
      </c>
      <c r="D6" s="183">
        <v>7435</v>
      </c>
      <c r="E6" s="183">
        <v>7189</v>
      </c>
      <c r="F6" s="183">
        <v>6864</v>
      </c>
      <c r="G6" s="183">
        <v>6564</v>
      </c>
      <c r="H6" s="183"/>
      <c r="I6" s="183">
        <v>6284</v>
      </c>
      <c r="J6" s="181"/>
      <c r="K6" s="182"/>
      <c r="L6" s="183"/>
      <c r="M6" s="183">
        <v>6046</v>
      </c>
    </row>
    <row r="7" spans="1:13" x14ac:dyDescent="0.35">
      <c r="A7" s="180" t="s">
        <v>151</v>
      </c>
      <c r="B7" s="5"/>
      <c r="C7" s="183">
        <v>5868</v>
      </c>
      <c r="D7" s="183">
        <v>5627</v>
      </c>
      <c r="E7" s="183">
        <v>5427</v>
      </c>
      <c r="F7" s="183">
        <v>5228</v>
      </c>
      <c r="G7" s="183">
        <v>4982</v>
      </c>
      <c r="H7" s="183"/>
      <c r="I7" s="183">
        <v>4789</v>
      </c>
      <c r="J7" s="181"/>
      <c r="K7" s="182"/>
      <c r="L7" s="183"/>
      <c r="M7" s="183">
        <v>4586</v>
      </c>
    </row>
    <row r="21" spans="8:8" x14ac:dyDescent="0.35">
      <c r="H21"/>
    </row>
  </sheetData>
  <mergeCells count="2">
    <mergeCell ref="C1:I1"/>
    <mergeCell ref="L1:M1"/>
  </mergeCells>
  <phoneticPr fontId="22" type="noConversion"/>
  <conditionalFormatting sqref="A4:M7">
    <cfRule type="expression" dxfId="0" priority="9" stopIfTrue="1">
      <formula>IF(COUNTA($A4)=0,0,MOD(SUBTOTAL(103,$A$4:$A4),2)=1)</formula>
    </cfRule>
  </conditionalFormatting>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6D9A147317984A8595C40E39EFAE62" ma:contentTypeVersion="11" ma:contentTypeDescription="Create a new document." ma:contentTypeScope="" ma:versionID="6404dc98ae711791d614d42fc3cfbef7">
  <xsd:schema xmlns:xsd="http://www.w3.org/2001/XMLSchema" xmlns:xs="http://www.w3.org/2001/XMLSchema" xmlns:p="http://schemas.microsoft.com/office/2006/metadata/properties" xmlns:ns2="cbba18cb-b653-4b88-be51-a5544ee9e5f8" xmlns:ns3="0e0e584c-7ac8-4b60-aebe-04d6504a8ac7" targetNamespace="http://schemas.microsoft.com/office/2006/metadata/properties" ma:root="true" ma:fieldsID="55c6edabaa0c5a1cf7bff7a1362a4680" ns2:_="" ns3:_="">
    <xsd:import namespace="cbba18cb-b653-4b88-be51-a5544ee9e5f8"/>
    <xsd:import namespace="0e0e584c-7ac8-4b60-aebe-04d6504a8a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ba18cb-b653-4b88-be51-a5544ee9e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0e584c-7ac8-4b60-aebe-04d6504a8a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F3E953-C26B-4707-8431-D84184A52446}">
  <ds:schemaRefs>
    <ds:schemaRef ds:uri="http://schemas.microsoft.com/sharepoint/v3/contenttype/forms"/>
  </ds:schemaRefs>
</ds:datastoreItem>
</file>

<file path=customXml/itemProps2.xml><?xml version="1.0" encoding="utf-8"?>
<ds:datastoreItem xmlns:ds="http://schemas.openxmlformats.org/officeDocument/2006/customXml" ds:itemID="{AB1914C3-0573-4E02-9E22-3A434F074D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ba18cb-b653-4b88-be51-a5544ee9e5f8"/>
    <ds:schemaRef ds:uri="0e0e584c-7ac8-4b60-aebe-04d6504a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2FC053-E2DE-4FB2-B8F5-197D137C952E}">
  <ds:schemaRefs>
    <ds:schemaRef ds:uri="http://schemas.microsoft.com/office/infopath/2007/PartnerControls"/>
    <ds:schemaRef ds:uri="http://schemas.microsoft.com/office/2006/documentManagement/types"/>
    <ds:schemaRef ds:uri="http://schemas.microsoft.com/sharepoint/v3"/>
    <ds:schemaRef ds:uri="http://purl.org/dc/terms/"/>
    <ds:schemaRef ds:uri="http://www.w3.org/XML/1998/namespace"/>
    <ds:schemaRef ds:uri="http://purl.org/dc/dcmitype/"/>
    <ds:schemaRef ds:uri="http://purl.org/dc/elements/1.1/"/>
    <ds:schemaRef ds:uri="http://schemas.microsoft.com/office/2006/metadata/properties"/>
    <ds:schemaRef ds:uri="http://schemas.openxmlformats.org/package/2006/metadata/core-properties"/>
    <ds:schemaRef ds:uri="0e396590-a2cd-44dc-af34-161ffd2dcc81"/>
    <ds:schemaRef ds:uri="ffb48308-1ebc-45c8-8075-f89c20f1da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Table of Contents</vt:lpstr>
      <vt:lpstr>US GAAP Balance Sheet</vt:lpstr>
      <vt:lpstr>US GAAP P&amp;L</vt:lpstr>
      <vt:lpstr>Cash Flow Statement</vt:lpstr>
      <vt:lpstr>EBITDA</vt:lpstr>
      <vt:lpstr>Acq CapEx</vt:lpstr>
      <vt:lpstr>Other Metrics</vt:lpstr>
      <vt:lpstr>FS_Balance_Sheet</vt:lpstr>
      <vt:lpstr>FS_Cash_Flow</vt:lpstr>
      <vt:lpstr>FS_Stmt_Of_Operation</vt:lpstr>
      <vt:lpstr>MDA_T1</vt:lpstr>
      <vt:lpstr>MDA_T2</vt:lpstr>
      <vt:lpstr>'Other Metrics'!MDA_T3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McLaughlin</dc:creator>
  <cp:keywords/>
  <dc:description/>
  <cp:lastModifiedBy>Jason Harbes</cp:lastModifiedBy>
  <cp:revision/>
  <dcterms:created xsi:type="dcterms:W3CDTF">2020-09-18T19:53:34Z</dcterms:created>
  <dcterms:modified xsi:type="dcterms:W3CDTF">2021-08-11T10:23:43Z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0x010100506D9A147317984A8595C40E39EFAE62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