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lgrpnet-my.sharepoint.com/personal/jharbes_radiusglobal_com/Documents/2022 Earnings/Q3 2022 Earnings/"/>
    </mc:Choice>
  </mc:AlternateContent>
  <xr:revisionPtr revIDLastSave="4" documentId="8_{C9CF60FD-C0A2-4762-A749-B3A3C8376DCA}" xr6:coauthVersionLast="47" xr6:coauthVersionMax="47" xr10:uidLastSave="{5F55C705-4EDE-419E-AC97-F2B25536818F}"/>
  <bookViews>
    <workbookView xWindow="-28920" yWindow="1965" windowWidth="29040" windowHeight="15840" tabRatio="834" xr2:uid="{00000000-000D-0000-FFFF-FFFF00000000}"/>
  </bookViews>
  <sheets>
    <sheet name="Table of Contents" sheetId="32" r:id="rId1"/>
    <sheet name="US GAAP Balance Sheet" sheetId="1" r:id="rId2"/>
    <sheet name="US GAAP P&amp;L" sheetId="2" r:id="rId3"/>
    <sheet name="Cash Flow Statement" sheetId="6" r:id="rId4"/>
    <sheet name="EBITDA" sheetId="29" r:id="rId5"/>
    <sheet name="Acq CapEx" sheetId="30" r:id="rId6"/>
    <sheet name="Other Metrics" sheetId="33" r:id="rId7"/>
    <sheet name="Portfolio Attributes" sheetId="34" r:id="rId8"/>
  </sheets>
  <definedNames>
    <definedName name="FN_APAE_T1" localSheetId="6">#REF!</definedName>
    <definedName name="FN_APAE_T1">#REF!</definedName>
    <definedName name="FN_BC_T1" localSheetId="6">#REF!</definedName>
    <definedName name="FN_BC_T1">#REF!</definedName>
    <definedName name="FN_BC_T2" localSheetId="6">#REF!</definedName>
    <definedName name="FN_BC_T2">#REF!</definedName>
    <definedName name="FN_BDLCS_T1">#REF!</definedName>
    <definedName name="FN_BDLCS_T2">#REF!</definedName>
    <definedName name="FN_BPSSAP_T1">#REF!</definedName>
    <definedName name="FN_Debt_T1">#REF!</definedName>
    <definedName name="FN_GIA_T2">#REF!</definedName>
    <definedName name="FN_GIA_T3">#REF!</definedName>
    <definedName name="FN_OLTA_T1">#REF!</definedName>
    <definedName name="FN_RPI_T1">#REF!</definedName>
    <definedName name="FN_RPI_T2">#REF!</definedName>
    <definedName name="FN_RPI_T3">#REF!</definedName>
    <definedName name="FN_RPI_T4">#REF!</definedName>
    <definedName name="FN_RPI_T5">#REF!</definedName>
    <definedName name="FN_SBC_T1">#REF!</definedName>
    <definedName name="FN_SBC_T2">#REF!</definedName>
    <definedName name="FN_SBC_T3">#REF!</definedName>
    <definedName name="FN_SBC_T4">#REF!</definedName>
    <definedName name="FN_SE_T1">#REF!</definedName>
    <definedName name="FN_TLRP_T1">#REF!</definedName>
    <definedName name="FS_Balance_Sheet">'US GAAP Balance Sheet'!$A$5:$M$50</definedName>
    <definedName name="FS_Cash_Flow">'Cash Flow Statement'!$A$4:$Q$54</definedName>
    <definedName name="FS_Comprehensive_Loss">#REF!</definedName>
    <definedName name="FS_Equity_T1">#REF!</definedName>
    <definedName name="FS_Equity_T2">#REF!</definedName>
    <definedName name="FS_Equity_T3">#REF!</definedName>
    <definedName name="FS_Stmt_Of_Operation">'US GAAP P&amp;L'!$A$4:$Q$29</definedName>
    <definedName name="MDA_T1">EBITDA!$A$4:$Q$18</definedName>
    <definedName name="MDA_T2">'Acq CapEx'!$A$4:$Q$10</definedName>
    <definedName name="MDA_T3" localSheetId="6">'Other Metrics'!$A$1:$Q$4</definedName>
    <definedName name="MDA_T3">#REF!</definedName>
    <definedName name="MDA_T4">#REF!</definedName>
    <definedName name="MDA_T5">#REF!</definedName>
    <definedName name="MDA_T6">#REF!</definedName>
    <definedName name="MDA_T7">#REF!</definedName>
    <definedName name="MDA_T8">#REF!</definedName>
    <definedName name="Period_01">#REF!</definedName>
    <definedName name="Period_02">#REF!</definedName>
    <definedName name="Period_03">#REF!</definedName>
    <definedName name="Period_04">#REF!</definedName>
    <definedName name="Period_05">#REF!</definedName>
    <definedName name="Period_06">#REF!</definedName>
    <definedName name="Period_07">#REF!</definedName>
    <definedName name="Period_08">#REF!</definedName>
    <definedName name="Period_09">#REF!</definedName>
    <definedName name="Period_10">#REF!</definedName>
    <definedName name="Period_11">#REF!</definedName>
    <definedName name="Period_12">#REF!</definedName>
    <definedName name="Period_13">#REF!</definedName>
    <definedName name="Period_14">#REF!</definedName>
    <definedName name="Period_15">#REF!</definedName>
    <definedName name="Period_16">#REF!</definedName>
    <definedName name="Period_17">#REF!</definedName>
    <definedName name="Period_18">#REF!</definedName>
    <definedName name="Period_19">#REF!</definedName>
    <definedName name="Period_20">#REF!</definedName>
    <definedName name="Period_21">#REF!</definedName>
    <definedName name="Period_22">#REF!</definedName>
    <definedName name="Period_23">#REF!</definedName>
    <definedName name="Period_24">#REF!</definedName>
    <definedName name="_xlnm.Print_Area" localSheetId="7">'Portfolio Attributes'!$A$1:$N$60</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4" i="2" l="1"/>
  <c r="J35" i="2"/>
  <c r="J34" i="2"/>
  <c r="N35" i="2"/>
  <c r="N34" i="2"/>
  <c r="L34" i="2"/>
  <c r="L35" i="2"/>
  <c r="K35" i="2"/>
  <c r="K34" i="2"/>
  <c r="I35" i="2"/>
  <c r="I34" i="2"/>
  <c r="H34" i="2"/>
  <c r="G34" i="2"/>
  <c r="F35" i="2"/>
  <c r="F34" i="2"/>
  <c r="N38" i="2"/>
  <c r="L38" i="2"/>
  <c r="K38" i="2"/>
  <c r="J38" i="2"/>
  <c r="I38" i="2"/>
  <c r="H38" i="2"/>
  <c r="H35" i="2"/>
  <c r="G38" i="2"/>
  <c r="G35" i="2"/>
  <c r="F38" i="2"/>
  <c r="L31" i="2"/>
  <c r="K31" i="2"/>
  <c r="I31" i="2"/>
  <c r="H31" i="2"/>
  <c r="G31" i="2"/>
  <c r="E35" i="2"/>
  <c r="E34" i="2"/>
  <c r="D35" i="2"/>
  <c r="D34" i="2"/>
  <c r="E38" i="2"/>
  <c r="D38" i="2"/>
  <c r="C31" i="2"/>
  <c r="D31" i="2"/>
  <c r="E31" i="2"/>
  <c r="C2" i="33"/>
  <c r="C10" i="30"/>
  <c r="C7" i="30"/>
  <c r="C5" i="30"/>
  <c r="C14" i="29"/>
  <c r="C13" i="29"/>
  <c r="C12" i="29"/>
  <c r="C10" i="29"/>
  <c r="C9" i="29"/>
  <c r="C8" i="29"/>
  <c r="C7" i="29"/>
  <c r="C11" i="29"/>
  <c r="C18" i="29"/>
  <c r="C21" i="2"/>
  <c r="C14" i="2"/>
  <c r="C8" i="2"/>
  <c r="C43" i="6"/>
  <c r="C33" i="6"/>
  <c r="C23" i="6"/>
  <c r="C15" i="2"/>
  <c r="C22" i="2"/>
  <c r="C24" i="2"/>
  <c r="C26" i="2"/>
  <c r="C29" i="2"/>
  <c r="C45" i="6"/>
  <c r="C50" i="6"/>
  <c r="C48" i="1"/>
  <c r="C32" i="1"/>
  <c r="C38" i="1"/>
  <c r="C16" i="1"/>
  <c r="C12" i="1"/>
  <c r="C24" i="1"/>
  <c r="D5" i="29"/>
  <c r="D10" i="30"/>
  <c r="D5" i="30"/>
  <c r="D2" i="33"/>
  <c r="D14" i="29"/>
  <c r="D13" i="29"/>
  <c r="D12" i="29"/>
  <c r="D10" i="29"/>
  <c r="D9" i="29"/>
  <c r="D8" i="29"/>
  <c r="D33" i="6"/>
  <c r="D43" i="6"/>
  <c r="D23" i="6"/>
  <c r="D21" i="2"/>
  <c r="D14" i="2"/>
  <c r="D8" i="2"/>
  <c r="D48" i="1"/>
  <c r="D32" i="1"/>
  <c r="D38" i="1"/>
  <c r="D16" i="1"/>
  <c r="D12" i="1"/>
  <c r="D24" i="1"/>
  <c r="E10" i="30"/>
  <c r="E5" i="30"/>
  <c r="E2" i="33"/>
  <c r="E14" i="29"/>
  <c r="E13" i="29"/>
  <c r="E12" i="29"/>
  <c r="E10" i="29"/>
  <c r="E9" i="29"/>
  <c r="E8" i="29"/>
  <c r="E43" i="6"/>
  <c r="E33" i="6"/>
  <c r="E23" i="6"/>
  <c r="E21" i="2"/>
  <c r="E14" i="2"/>
  <c r="E8" i="2"/>
  <c r="E48" i="1"/>
  <c r="E32" i="1"/>
  <c r="E38" i="1"/>
  <c r="E16" i="1"/>
  <c r="E12" i="1"/>
  <c r="E24" i="1"/>
  <c r="D50" i="1"/>
  <c r="F7" i="30"/>
  <c r="F10" i="30"/>
  <c r="F5" i="30"/>
  <c r="F2" i="33"/>
  <c r="F14" i="29"/>
  <c r="F13" i="29"/>
  <c r="F12" i="29"/>
  <c r="F10" i="29"/>
  <c r="F9" i="29"/>
  <c r="F8" i="29"/>
  <c r="F43" i="6"/>
  <c r="F33" i="6"/>
  <c r="F45" i="6"/>
  <c r="F50" i="6"/>
  <c r="F23" i="6"/>
  <c r="S28" i="2"/>
  <c r="S25" i="2"/>
  <c r="S23" i="2"/>
  <c r="S20" i="2"/>
  <c r="S19" i="2"/>
  <c r="S18" i="2"/>
  <c r="S21" i="2"/>
  <c r="S17" i="2"/>
  <c r="S13" i="2"/>
  <c r="S14" i="2"/>
  <c r="S10" i="2"/>
  <c r="S12" i="2"/>
  <c r="S11" i="2"/>
  <c r="S7" i="2"/>
  <c r="S6" i="2"/>
  <c r="F21" i="2"/>
  <c r="F14" i="2"/>
  <c r="F8" i="2"/>
  <c r="F15" i="2"/>
  <c r="F22" i="2"/>
  <c r="F24" i="2"/>
  <c r="F48" i="1"/>
  <c r="F32" i="1"/>
  <c r="F38" i="1"/>
  <c r="F50" i="1"/>
  <c r="F16" i="1"/>
  <c r="F12" i="1"/>
  <c r="F24" i="1"/>
  <c r="J36" i="6"/>
  <c r="G7" i="30"/>
  <c r="G10" i="30"/>
  <c r="G5" i="30"/>
  <c r="G2" i="33"/>
  <c r="G14" i="29"/>
  <c r="G13" i="29"/>
  <c r="G12" i="29"/>
  <c r="G10" i="29"/>
  <c r="G9" i="29"/>
  <c r="G8" i="29"/>
  <c r="G43" i="6"/>
  <c r="G33" i="6"/>
  <c r="G23" i="6"/>
  <c r="G21" i="2"/>
  <c r="G14" i="2"/>
  <c r="G8" i="2"/>
  <c r="G48" i="1"/>
  <c r="G32" i="1"/>
  <c r="G38" i="1"/>
  <c r="G50" i="1"/>
  <c r="G16" i="1"/>
  <c r="G12" i="1"/>
  <c r="G24" i="1"/>
  <c r="Q2" i="33"/>
  <c r="L9" i="30"/>
  <c r="L8" i="30"/>
  <c r="L7" i="30"/>
  <c r="K9" i="30"/>
  <c r="K8" i="30"/>
  <c r="K7" i="30"/>
  <c r="K10" i="30"/>
  <c r="L5" i="30"/>
  <c r="L2" i="33"/>
  <c r="K5" i="30"/>
  <c r="K2" i="33"/>
  <c r="I5" i="30"/>
  <c r="I2" i="33"/>
  <c r="J5" i="30"/>
  <c r="J2" i="33"/>
  <c r="H5" i="30"/>
  <c r="H2" i="33"/>
  <c r="J9" i="30"/>
  <c r="J8" i="30"/>
  <c r="J7" i="30"/>
  <c r="J10" i="30"/>
  <c r="H9" i="30"/>
  <c r="H10" i="30"/>
  <c r="H8" i="30"/>
  <c r="H7" i="30"/>
  <c r="I10" i="30"/>
  <c r="L10" i="30"/>
  <c r="Q14" i="29"/>
  <c r="N14" i="29"/>
  <c r="I14" i="29"/>
  <c r="J14" i="29"/>
  <c r="K14" i="29"/>
  <c r="L14" i="29"/>
  <c r="H14" i="29"/>
  <c r="Q13" i="29"/>
  <c r="N13" i="29"/>
  <c r="I13" i="29"/>
  <c r="J13" i="29"/>
  <c r="K13" i="29"/>
  <c r="L13" i="29"/>
  <c r="H13" i="29"/>
  <c r="Q12" i="29"/>
  <c r="N12" i="29"/>
  <c r="I12" i="29"/>
  <c r="J12" i="29"/>
  <c r="K12" i="29"/>
  <c r="L12" i="29"/>
  <c r="H12" i="29"/>
  <c r="Q10" i="29"/>
  <c r="N10" i="29"/>
  <c r="I10" i="29"/>
  <c r="J10" i="29"/>
  <c r="K10" i="29"/>
  <c r="L10" i="29"/>
  <c r="H10" i="29"/>
  <c r="Q9" i="29"/>
  <c r="N9" i="29"/>
  <c r="I9" i="29"/>
  <c r="J9" i="29"/>
  <c r="K9" i="29"/>
  <c r="L9" i="29"/>
  <c r="H9" i="29"/>
  <c r="Q8" i="29"/>
  <c r="N8" i="29"/>
  <c r="I8" i="29"/>
  <c r="J8" i="29"/>
  <c r="K8" i="29"/>
  <c r="L8" i="29"/>
  <c r="H8" i="29"/>
  <c r="Q7" i="29"/>
  <c r="M32" i="1"/>
  <c r="L32" i="1"/>
  <c r="K32" i="1"/>
  <c r="J32" i="1"/>
  <c r="I32" i="1"/>
  <c r="H32" i="1"/>
  <c r="H38" i="1"/>
  <c r="H50" i="1"/>
  <c r="I22" i="6"/>
  <c r="I23" i="6"/>
  <c r="J23" i="6"/>
  <c r="K23" i="6"/>
  <c r="L23" i="6"/>
  <c r="I33" i="6"/>
  <c r="J33" i="6"/>
  <c r="K33" i="6"/>
  <c r="K45" i="6"/>
  <c r="K50" i="6"/>
  <c r="L33" i="6"/>
  <c r="I43" i="6"/>
  <c r="J43" i="6"/>
  <c r="K43" i="6"/>
  <c r="L43" i="6"/>
  <c r="I48" i="1"/>
  <c r="I50" i="1"/>
  <c r="J48" i="1"/>
  <c r="K48" i="1"/>
  <c r="L48" i="1"/>
  <c r="M48" i="1"/>
  <c r="M38" i="1"/>
  <c r="I38" i="1"/>
  <c r="J38" i="1"/>
  <c r="K38" i="1"/>
  <c r="K50" i="1"/>
  <c r="L38" i="1"/>
  <c r="M16" i="1"/>
  <c r="L16" i="1"/>
  <c r="K16" i="1"/>
  <c r="J16" i="1"/>
  <c r="I16" i="1"/>
  <c r="M12" i="1"/>
  <c r="L12" i="1"/>
  <c r="L24" i="1"/>
  <c r="K12" i="1"/>
  <c r="J12" i="1"/>
  <c r="I12" i="1"/>
  <c r="K21" i="2"/>
  <c r="K14" i="2"/>
  <c r="K8" i="2"/>
  <c r="I21" i="2"/>
  <c r="I14" i="2"/>
  <c r="I8" i="2"/>
  <c r="J50" i="1"/>
  <c r="J24" i="1"/>
  <c r="I24" i="1"/>
  <c r="M50" i="1"/>
  <c r="M24" i="1"/>
  <c r="L50" i="1"/>
  <c r="K24" i="1"/>
  <c r="K15" i="2"/>
  <c r="N23" i="6"/>
  <c r="Q21" i="2"/>
  <c r="N21" i="2"/>
  <c r="L21" i="2"/>
  <c r="J21" i="2"/>
  <c r="H21" i="2"/>
  <c r="L14" i="2"/>
  <c r="L8" i="2"/>
  <c r="L15" i="2"/>
  <c r="L22" i="2"/>
  <c r="L24" i="2"/>
  <c r="J14" i="2"/>
  <c r="J8" i="2"/>
  <c r="J15" i="2"/>
  <c r="J22" i="2"/>
  <c r="J24" i="2"/>
  <c r="N43" i="6"/>
  <c r="N33" i="6"/>
  <c r="N45" i="6"/>
  <c r="N50" i="6"/>
  <c r="N10" i="30"/>
  <c r="N14" i="2"/>
  <c r="H14" i="2"/>
  <c r="H15" i="2"/>
  <c r="Q14" i="2"/>
  <c r="Q15" i="2"/>
  <c r="H8" i="2"/>
  <c r="N8" i="2"/>
  <c r="N15" i="2"/>
  <c r="N22" i="2"/>
  <c r="N24" i="2"/>
  <c r="Q8" i="2"/>
  <c r="Q10" i="30"/>
  <c r="H48" i="1"/>
  <c r="H16" i="1"/>
  <c r="H24" i="1"/>
  <c r="H12" i="1"/>
  <c r="Q43" i="6"/>
  <c r="Q33" i="6"/>
  <c r="Q23" i="6"/>
  <c r="H43" i="6"/>
  <c r="H33" i="6"/>
  <c r="H23" i="6"/>
  <c r="K22" i="2"/>
  <c r="K24" i="2"/>
  <c r="K7" i="29"/>
  <c r="K11" i="29"/>
  <c r="K18" i="29"/>
  <c r="S8" i="2"/>
  <c r="G15" i="2"/>
  <c r="G22" i="2"/>
  <c r="G24" i="2"/>
  <c r="H22" i="2"/>
  <c r="H24" i="2"/>
  <c r="H7" i="29"/>
  <c r="H11" i="29"/>
  <c r="H18" i="29"/>
  <c r="I15" i="2"/>
  <c r="I22" i="2"/>
  <c r="I24" i="2"/>
  <c r="I26" i="2"/>
  <c r="I29" i="2"/>
  <c r="Q18" i="29"/>
  <c r="E15" i="2"/>
  <c r="E22" i="2"/>
  <c r="E24" i="2"/>
  <c r="E26" i="2"/>
  <c r="E29" i="2"/>
  <c r="D15" i="2"/>
  <c r="D22" i="2"/>
  <c r="D24" i="2"/>
  <c r="D7" i="29"/>
  <c r="D11" i="29"/>
  <c r="D18" i="29"/>
  <c r="H26" i="2"/>
  <c r="H29" i="2"/>
  <c r="L7" i="29"/>
  <c r="L11" i="29"/>
  <c r="L18" i="29"/>
  <c r="L26" i="2"/>
  <c r="L29" i="2"/>
  <c r="I7" i="29"/>
  <c r="I11" i="29"/>
  <c r="I18" i="29"/>
  <c r="S15" i="2"/>
  <c r="S22" i="2"/>
  <c r="S24" i="2"/>
  <c r="S26" i="2"/>
  <c r="S29" i="2"/>
  <c r="F26" i="2"/>
  <c r="F29" i="2"/>
  <c r="F7" i="29"/>
  <c r="F11" i="29"/>
  <c r="F18" i="29"/>
  <c r="N7" i="29"/>
  <c r="N11" i="29"/>
  <c r="N18" i="29"/>
  <c r="N26" i="2"/>
  <c r="N29" i="2"/>
  <c r="J26" i="2"/>
  <c r="J29" i="2"/>
  <c r="J7" i="29"/>
  <c r="J11" i="29"/>
  <c r="J18" i="29"/>
  <c r="G7" i="29"/>
  <c r="G11" i="29"/>
  <c r="G18" i="29"/>
  <c r="G26" i="2"/>
  <c r="G29" i="2"/>
  <c r="G45" i="6"/>
  <c r="G50" i="6"/>
  <c r="H45" i="6"/>
  <c r="H50" i="6"/>
  <c r="Q45" i="6"/>
  <c r="Q50" i="6"/>
  <c r="J45" i="6"/>
  <c r="J50" i="6"/>
  <c r="I45" i="6"/>
  <c r="I50" i="6"/>
  <c r="E45" i="6"/>
  <c r="E50" i="6"/>
  <c r="D45" i="6"/>
  <c r="D50" i="6"/>
  <c r="L45" i="6"/>
  <c r="L50" i="6"/>
  <c r="C50" i="1"/>
  <c r="E50" i="1"/>
  <c r="E7" i="29"/>
  <c r="E11" i="29"/>
  <c r="E18" i="29"/>
  <c r="D26" i="2"/>
  <c r="D29" i="2"/>
  <c r="K26" i="2"/>
  <c r="K29" i="2"/>
</calcChain>
</file>

<file path=xl/sharedStrings.xml><?xml version="1.0" encoding="utf-8"?>
<sst xmlns="http://schemas.openxmlformats.org/spreadsheetml/2006/main" count="359" uniqueCount="242">
  <si>
    <t>Table of Contents</t>
  </si>
  <si>
    <t>Consolidated Historical Results</t>
  </si>
  <si>
    <t>Page</t>
  </si>
  <si>
    <t>Condensed Consolidated Balance Sheets</t>
  </si>
  <si>
    <t>Condensed Consolidated Statements of Operations</t>
  </si>
  <si>
    <t>Condensed Consolidated Statements of Cash Flows</t>
  </si>
  <si>
    <t>Reconciliations of EBITDA and Adjusted EBITDA to Net Income (Loss)</t>
  </si>
  <si>
    <t>Reconciliations of Acquisition Capex to Investments in Real Property Interests and Related Intangible Assets</t>
  </si>
  <si>
    <t>Other Metrics</t>
  </si>
  <si>
    <t>Portfolio Attributes</t>
  </si>
  <si>
    <t>RADIUS GLOBAL INFRASTRUCTURE, INC. AND SUBSIDIARIES
CONDENSED CONSOLIDATED BALANCE SHEETS (Unaudited)
(in USD thousands, except share amounts)
CONDENSED CONSOLIDATED STATEMENTS OF OPERATIONS (Unaudited)
(in USD thousands, except share and per share amounts)</t>
  </si>
  <si>
    <t xml:space="preserve"> June 30, 
2022</t>
  </si>
  <si>
    <t xml:space="preserve"> March 31, 
2022</t>
  </si>
  <si>
    <t xml:space="preserve"> December 31, 
2021</t>
  </si>
  <si>
    <t xml:space="preserve"> September 30, 
2021</t>
  </si>
  <si>
    <t>June 30, 
2021</t>
  </si>
  <si>
    <t>March 31, 
2021</t>
  </si>
  <si>
    <t xml:space="preserve"> December 31, 
2020</t>
  </si>
  <si>
    <t xml:space="preserve"> September 30, 
2020</t>
  </si>
  <si>
    <t>June 30, 
2020</t>
  </si>
  <si>
    <t>March 31, 
2020</t>
  </si>
  <si>
    <t xml:space="preserve">Assets </t>
  </si>
  <si>
    <t>Current assets:</t>
  </si>
  <si>
    <t>Cash and cash equivalents</t>
  </si>
  <si>
    <t>Restricted cash</t>
  </si>
  <si>
    <t>Trade receivables, net</t>
  </si>
  <si>
    <t>Prepaid expenses and other current assets</t>
  </si>
  <si>
    <t>Total current assets</t>
  </si>
  <si>
    <t>Real property interests, net:</t>
  </si>
  <si>
    <t>Right-of-use assets - finance leases, net</t>
  </si>
  <si>
    <t>Telecom real property interests, net</t>
  </si>
  <si>
    <t>Real property interests, net</t>
  </si>
  <si>
    <t>Intangible assets, net</t>
  </si>
  <si>
    <t>Property and equipment, net</t>
  </si>
  <si>
    <t>Goodwill</t>
  </si>
  <si>
    <t>Deferred tax asset</t>
  </si>
  <si>
    <t>Restricted cash, long-term</t>
  </si>
  <si>
    <t>Note receivable</t>
  </si>
  <si>
    <t>Other long-term assets</t>
  </si>
  <si>
    <t>Total assets</t>
  </si>
  <si>
    <t>Liabilities and Stockholders’ Equity</t>
  </si>
  <si>
    <t>Current liabilities:</t>
  </si>
  <si>
    <t>Accounts payable and accrued expenses</t>
  </si>
  <si>
    <t xml:space="preserve">Rent received in advance </t>
  </si>
  <si>
    <t xml:space="preserve">Finance lease liabilities, current </t>
  </si>
  <si>
    <t>Telecom real property interest liabilities, current</t>
  </si>
  <si>
    <t>Current portion of long-term debt</t>
  </si>
  <si>
    <t>Total current liabilities</t>
  </si>
  <si>
    <t>Finance lease liabilities</t>
  </si>
  <si>
    <t>Telecom real property interest liabilities</t>
  </si>
  <si>
    <t>Long-term debt, net of debt discount and deferred financing costs</t>
  </si>
  <si>
    <t>Deferred tax liability</t>
  </si>
  <si>
    <t>Other long-term liabilities</t>
  </si>
  <si>
    <t>Total liabilities</t>
  </si>
  <si>
    <t>Commitments and contingencies</t>
  </si>
  <si>
    <t>Stockholders’ equity:</t>
  </si>
  <si>
    <t>Additional paid-in capital</t>
  </si>
  <si>
    <t>Accumulated other comprehensive income</t>
  </si>
  <si>
    <t>Accumulated deficit</t>
  </si>
  <si>
    <t>Total stockholders’ equity attributable to Radius Global Infrastructure, Inc.</t>
  </si>
  <si>
    <t>Noncontrolling interest</t>
  </si>
  <si>
    <t>Total liabilities and stockholders’ equity</t>
  </si>
  <si>
    <t>RADIUS GLOBAL INFRASTRUCTURE, INC. AND SUBSIDIARIES
CONDENSED CONSOLIDATED STATEMENTS OF OPERATIONS (Unaudited)
(in USD thousands, except share and per share amounts)</t>
  </si>
  <si>
    <t>Successor</t>
  </si>
  <si>
    <t>Predecessor</t>
  </si>
  <si>
    <t>Three months
ended
June 30,
2022</t>
  </si>
  <si>
    <t>Three months
ended
March 31,
2022</t>
  </si>
  <si>
    <t>Three months
ended
December 31,
2021</t>
  </si>
  <si>
    <t>Three months
ended
September 30,
2021</t>
  </si>
  <si>
    <t>Three months
ended
June 30,
2021</t>
  </si>
  <si>
    <t>Three months
ended
March 31,
2021</t>
  </si>
  <si>
    <t>Three months
ended
December 31,
2020</t>
  </si>
  <si>
    <t>Three months
ended
September 30,
2020</t>
  </si>
  <si>
    <t>Three months
ended
June 30,
2020</t>
  </si>
  <si>
    <t>Period from
February 10,
2020 to
March 31,
2020</t>
  </si>
  <si>
    <t>Period from
January 1,
2020 to
February 9,
2020</t>
  </si>
  <si>
    <t>Year
ended
December 30,
2021</t>
  </si>
  <si>
    <t>Revenue</t>
  </si>
  <si>
    <t>Cost of service</t>
  </si>
  <si>
    <t>Gross profit</t>
  </si>
  <si>
    <t>Operating expenses:</t>
  </si>
  <si>
    <t>Selling, general and administrative</t>
  </si>
  <si>
    <t>Share-based compensation</t>
  </si>
  <si>
    <t>Amortization and depreciation</t>
  </si>
  <si>
    <t>Impairment - decommissions</t>
  </si>
  <si>
    <t xml:space="preserve">Total operating expenses </t>
  </si>
  <si>
    <t xml:space="preserve">Operating loss </t>
  </si>
  <si>
    <t>Other income (expense):</t>
  </si>
  <si>
    <t>Realized and unrealized gain (loss) on foreign currency debt</t>
  </si>
  <si>
    <t>Interest expense, net</t>
  </si>
  <si>
    <t>Other income (expense), net</t>
  </si>
  <si>
    <t>Gain on extinguishment of debt</t>
  </si>
  <si>
    <t>Total other income (expense), net</t>
  </si>
  <si>
    <t>Income (loss) before income tax expense</t>
  </si>
  <si>
    <t>Income tax expense (benefit)</t>
  </si>
  <si>
    <t>Net income (loss)</t>
  </si>
  <si>
    <t>Net income (loss) attributable to noncontrolling interest</t>
  </si>
  <si>
    <t>Stock dividend payment to holders of Series A Founders Preferred Stock</t>
  </si>
  <si>
    <t>Earnings per share data:</t>
  </si>
  <si>
    <t>Three months ended March 31, 2022</t>
  </si>
  <si>
    <t>Year
ended
December 31,
2021</t>
  </si>
  <si>
    <t>Nine months
ended
September 30,
2021</t>
  </si>
  <si>
    <t>Six months
ended
June 30,
2021</t>
  </si>
  <si>
    <t>Three months ended March 31, 2021</t>
  </si>
  <si>
    <t>Period from
February 10,
2020 to
December 31,
2020</t>
  </si>
  <si>
    <t>Period from
February 10,
2020 to
September 30,
2020</t>
  </si>
  <si>
    <t>Period from
February 10,
2020 to
June 30,
2020</t>
  </si>
  <si>
    <t>Weighted average common shares outstanding: </t>
  </si>
  <si>
    <t>RADIUS GLOBAL INFRASTRUCTURE, INC. AND SUBSIDIARIES
CONDENSED CONSOLIDATED STATEMENTS OF CASH FLOWS (Unaudited)
(in USD thousands)</t>
  </si>
  <si>
    <t xml:space="preserve">Predecessor </t>
  </si>
  <si>
    <t>Six months ended June 30, 2022</t>
  </si>
  <si>
    <t>Period from
January 1,
2020 to
February 9,
2020</t>
  </si>
  <si>
    <t xml:space="preserve">Cash flows from operating activities: </t>
  </si>
  <si>
    <t>Adjustments to reconcile net income (loss) to net cash provided by (used in) operating activities:</t>
  </si>
  <si>
    <t>Amortization of finance lease and telecom real property interest liabilities discount</t>
  </si>
  <si>
    <t>Impairment – decommissions</t>
  </si>
  <si>
    <t>Realized and unrealized loss (gain) on foreign currency debt</t>
  </si>
  <si>
    <t>Amortization of debt discount and deferred financing costs</t>
  </si>
  <si>
    <t>Provision for bad debt expense</t>
  </si>
  <si>
    <t>Deferred income taxes</t>
  </si>
  <si>
    <t>Change in assets and liabilities:</t>
  </si>
  <si>
    <t>Prepaid expenses and other assets</t>
  </si>
  <si>
    <t>Accounts payable, accrued expenses and other long-term liabilities</t>
  </si>
  <si>
    <t>Net cash provided by (used in) operating activities</t>
  </si>
  <si>
    <t xml:space="preserve"> </t>
  </si>
  <si>
    <t>Cash flows from investing activities:</t>
  </si>
  <si>
    <t>Cash paid in APW Acquisition, net of cash acquired</t>
  </si>
  <si>
    <t>Investments in real property interests and related intangible assets</t>
  </si>
  <si>
    <t>Advance deposits made for real property interest investments</t>
  </si>
  <si>
    <t>Advances on note receivable</t>
  </si>
  <si>
    <t>Payment received on note receivable</t>
  </si>
  <si>
    <t>Purchases of property and equipment</t>
  </si>
  <si>
    <t>Net cash used in investing activities</t>
  </si>
  <si>
    <t>Cash flows from financing activities:</t>
  </si>
  <si>
    <t>Borrowings under debt agreements</t>
  </si>
  <si>
    <t>Repayments of term loans and other debt</t>
  </si>
  <si>
    <t>Purchase of capped call options</t>
  </si>
  <si>
    <t>Debt issuance costs</t>
  </si>
  <si>
    <t>Proceeds from issuance of common stock, net of issuance costs</t>
  </si>
  <si>
    <t>Proceeds from exercises of stock options and warrants</t>
  </si>
  <si>
    <t>Repayments of finance lease and telecom real property interest liabilities</t>
  </si>
  <si>
    <t>Net cash provided by (used in) financing activities</t>
  </si>
  <si>
    <t>Net change in cash and cash equivalents and restricted cash</t>
  </si>
  <si>
    <t>Effect of change in foreign currency exchange rates on cash, cash equivalents
   and restricted cash</t>
  </si>
  <si>
    <t xml:space="preserve">Cash and cash equivalents and restricted cash at beginning of period </t>
  </si>
  <si>
    <t>Cash and cash equivalents and restricted cash at end of period</t>
  </si>
  <si>
    <t>Supplemental disclosure of cash and non-cash transactions:</t>
  </si>
  <si>
    <t>Cash paid for interest</t>
  </si>
  <si>
    <t>Cash paid for income taxes</t>
  </si>
  <si>
    <t>The following are reconciliations of EBITDA and Adjusted EBITDA to net income (loss), the most comparable GAAP measure:</t>
  </si>
  <si>
    <t>(in thousands)</t>
  </si>
  <si>
    <t>(unaudited)</t>
  </si>
  <si>
    <t xml:space="preserve">Net income (loss) </t>
  </si>
  <si>
    <t xml:space="preserve">Amortization and depreciation </t>
  </si>
  <si>
    <t xml:space="preserve">Interest expense, net </t>
  </si>
  <si>
    <t xml:space="preserve">EBITDA </t>
  </si>
  <si>
    <t>Impairment—decommissions</t>
  </si>
  <si>
    <t xml:space="preserve">Realized and unrealized loss (gain) on foreign currency debt </t>
  </si>
  <si>
    <t xml:space="preserve">Share-based compensation expense </t>
  </si>
  <si>
    <t>Non-cash foreign currency adjustments</t>
  </si>
  <si>
    <t>Nonrecurring Domestication and public company registration expenses</t>
  </si>
  <si>
    <t>Transaction-related costs</t>
  </si>
  <si>
    <t xml:space="preserve">Adjusted EBITDA  </t>
  </si>
  <si>
    <t>The following is a reconciliation of Acquisition Capex to the amounts included as an investing cash flow in our consolidated statements of cash flows for investments in real property interests and related intangible assets, the most comparable GAAP measure, which generally represents up-front payments made in connection the acquisition of these assets during the period.  The primary adjustment to the comparable GAAP measure is “committed contractual payments for investments in real property interests and intangible assets”, which represents the total amount of future payments that we were contractually committed to make in connection with our acquisitions of real property interests and intangible assets that occurred during the period. Additionally, foreign exchange translation adjustments impact the determination of Acquisition Capex.</t>
  </si>
  <si>
    <t xml:space="preserve">Committed contractual payments for investments in real property interests and intangible assets </t>
  </si>
  <si>
    <t xml:space="preserve">Foreign exchange translation impacts and other </t>
  </si>
  <si>
    <t xml:space="preserve">Acquisition Capex </t>
  </si>
  <si>
    <t>Year ended December 31, 2019</t>
  </si>
  <si>
    <t>Annualized in-place rents as of period end</t>
  </si>
  <si>
    <t>Revenue for the year ended December 31</t>
  </si>
  <si>
    <t>Number of leases as of period end</t>
  </si>
  <si>
    <t>Number of sites as of period end</t>
  </si>
  <si>
    <t>PROPERTY RIGHT TYPE</t>
  </si>
  <si>
    <t>Q3-20</t>
  </si>
  <si>
    <t>Q4-20</t>
  </si>
  <si>
    <t>Q1-21</t>
  </si>
  <si>
    <t>Q2-21</t>
  </si>
  <si>
    <t>Q3-21</t>
  </si>
  <si>
    <t>Q4-21</t>
  </si>
  <si>
    <t>Q1-22</t>
  </si>
  <si>
    <t>Leasehold Interest</t>
  </si>
  <si>
    <t>Fee Simple Interest</t>
  </si>
  <si>
    <t>Easement Interest</t>
  </si>
  <si>
    <t>Usufruct</t>
  </si>
  <si>
    <t>Assignment of Rents</t>
  </si>
  <si>
    <t>Other</t>
  </si>
  <si>
    <t>Total</t>
  </si>
  <si>
    <t>ESCALATOR</t>
  </si>
  <si>
    <t>Index</t>
  </si>
  <si>
    <t>Higher of Index/OMV</t>
  </si>
  <si>
    <t>OMV</t>
  </si>
  <si>
    <t>Fixed</t>
  </si>
  <si>
    <t>Index/OMV</t>
  </si>
  <si>
    <t>None</t>
  </si>
  <si>
    <t>TENANT TYPE</t>
  </si>
  <si>
    <t>Tower Co.'s</t>
  </si>
  <si>
    <t>Carriers</t>
  </si>
  <si>
    <t>ANNUALIZED IN-PLACE RENTS BY CURRENCY</t>
  </si>
  <si>
    <t>USD</t>
  </si>
  <si>
    <t>GBP</t>
  </si>
  <si>
    <t>EUR</t>
  </si>
  <si>
    <t>BRL</t>
  </si>
  <si>
    <t>CLP</t>
  </si>
  <si>
    <t>AUD</t>
  </si>
  <si>
    <t>CAD</t>
  </si>
  <si>
    <t>TENANT CONCENTRATION</t>
  </si>
  <si>
    <t>Tenant 1</t>
  </si>
  <si>
    <t>Tenants 2-5</t>
  </si>
  <si>
    <t>Tenants 6-10</t>
  </si>
  <si>
    <t>Tenants 11-15</t>
  </si>
  <si>
    <t>Tenants 16-20</t>
  </si>
  <si>
    <t>U.S. and Canada</t>
  </si>
  <si>
    <t>Latin America</t>
  </si>
  <si>
    <t>Total Portfolio</t>
  </si>
  <si>
    <t>Note: Some numbers may not sum due to rounding.</t>
  </si>
  <si>
    <t>Q2-22</t>
  </si>
  <si>
    <t>Historical Portfolio Attributes</t>
  </si>
  <si>
    <t>Recurring Revenue</t>
  </si>
  <si>
    <t>Q1-20</t>
  </si>
  <si>
    <t>Q2-20</t>
  </si>
  <si>
    <t>WEIGHTED AVERAGE REMAINING TERM (YEARS)</t>
  </si>
  <si>
    <t>(1) Other revenue is related to one-time billings and Cell:CM operations.</t>
  </si>
  <si>
    <r>
      <t>Other Revenue</t>
    </r>
    <r>
      <rPr>
        <vertAlign val="superscript"/>
        <sz val="10"/>
        <color theme="1"/>
        <rFont val="Arial"/>
        <family val="2"/>
      </rPr>
      <t>(1)</t>
    </r>
  </si>
  <si>
    <t>SUPPLEMENTAL REVENUE DETAIL ($ millions)</t>
  </si>
  <si>
    <t xml:space="preserve"> September 30, 
2022</t>
  </si>
  <si>
    <t>Series A Founder Preferred Stock, $0.0001 par value; 1,600,000 shares authorized; 1,600,000
   shares issued and outstanding as of September 30, 2022 and December 31, 2021, respectively</t>
  </si>
  <si>
    <t>Series B Founder Preferred Stock, $0.0001 par value; 1,386,033 shares authorized; 1,386,033
   shares issued and outstanding as of September 30, 2022 and December 31, 2021, respectively</t>
  </si>
  <si>
    <t>Class A Common Stock, $0.0001 par value; 1,590,000,000 shares authorized; 95,283,563 and
  92,159,612 shares issued and outstanding as of September 30, 2022 and December 31, 2021, respectively</t>
  </si>
  <si>
    <t>Class B Common Stock, $0.0001 par value; 200,000,000 shares authorized; 12,795,694 and
   11,551,769 shares issued and outstanding as of September 30, 2022 and December 31, 2021, respectively</t>
  </si>
  <si>
    <t>Nine months
ended
September 30,
2022</t>
  </si>
  <si>
    <t>Proceeds from sales of real property interests</t>
  </si>
  <si>
    <t>Three months
ended
September 30,
2022</t>
  </si>
  <si>
    <t>Net income (loss) attributable to stockholders</t>
  </si>
  <si>
    <t>Net income (loss) attributable to common stockholders</t>
  </si>
  <si>
    <t>Income (loss) per common share:</t>
  </si>
  <si>
    <t>Less: Income allocated to participating securities</t>
  </si>
  <si>
    <t>Basic</t>
  </si>
  <si>
    <t>Diluted</t>
  </si>
  <si>
    <t>Q3-22</t>
  </si>
  <si>
    <t>Radius Global Infrastructure, Inc. Quarterly Financial Data Supplement as presented on November 8, 2022</t>
  </si>
  <si>
    <t>3Q22</t>
  </si>
  <si>
    <t>Europe and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</si>
</sst>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_);_(* \(#,##0\);_(* &quot;-&quot;??_);_(@_)"/>
    <numFmt numFmtId="168" formatCode="#,##0%_);\(#,##0%\);&quot;-&quot;_;"/>
    <numFmt numFmtId="169" formatCode="#,##0.0%_);\(#,##0.0%\);&quot;-&quot;_;"/>
    <numFmt numFmtId="170" formatCode="#,##0.0_);\(#,##0.0\);&quot;-&quot;_;"/>
    <numFmt numFmtId="171" formatCode="* #,##0.0%;* \(#,##0.0\)%;* &quot;   -&quot;?_)"/>
    <numFmt numFmtId="172" formatCode="&quot;$&quot;#,##0.0_);\(&quot;$&quot;#,##0.0\)"/>
  </numFmts>
  <fonts count="32">
    <font>
      <sz val="11"/>
      <color theme="1"/>
      <name val="Calibri"/>
      <family val="2"/>
      <scheme val="minor"/>
    </font>
    <font>
      <b/>
      <sz val="8"/>
      <color rgb="FF000000"/>
      <name val="Times New Roman"/>
      <family val="1"/>
    </font>
    <font>
      <sz val="8"/>
      <color rgb="FF000000"/>
      <name val="Times New Roman"/>
      <family val="1"/>
    </font>
    <font>
      <sz val="8"/>
      <color theme="1"/>
      <name val="Times New Roman"/>
      <family val="1"/>
    </font>
    <font>
      <b/>
      <sz val="9"/>
      <color theme="1"/>
      <name val="Times New Roman"/>
      <family val="1"/>
    </font>
    <font>
      <b/>
      <sz val="8"/>
      <color theme="1"/>
      <name val="Times New Roman"/>
      <family val="1"/>
    </font>
    <font>
      <sz val="10"/>
      <color theme="1"/>
      <name val="Times New Roman"/>
      <family val="1"/>
    </font>
    <font>
      <b/>
      <sz val="10"/>
      <color theme="1"/>
      <name val="Times New Roman"/>
      <family val="1"/>
    </font>
    <font>
      <sz val="11"/>
      <color theme="1"/>
      <name val="Calibri"/>
      <family val="2"/>
      <scheme val="minor"/>
    </font>
    <font>
      <sz val="10"/>
      <color theme="1"/>
      <name val="Times New Roman"/>
      <family val="2"/>
    </font>
    <font>
      <sz val="10"/>
      <name val="Arial"/>
      <family val="2"/>
    </font>
    <font>
      <sz val="10"/>
      <color theme="1"/>
      <name val="Calibri"/>
      <family val="2"/>
      <scheme val="minor"/>
    </font>
    <font>
      <sz val="9"/>
      <color theme="1"/>
      <name val="Times New Roman"/>
      <family val="1"/>
    </font>
    <font>
      <b/>
      <sz val="9"/>
      <color rgb="FF000000"/>
      <name val="Times New Roman"/>
      <family val="1"/>
    </font>
    <font>
      <sz val="9"/>
      <color rgb="FF000000"/>
      <name val="Times New Roman"/>
      <family val="1"/>
    </font>
    <font>
      <i/>
      <sz val="9"/>
      <color rgb="FF000000"/>
      <name val="Times New Roman"/>
      <family val="1"/>
    </font>
    <font>
      <b/>
      <sz val="8"/>
      <color theme="1"/>
      <name val="Calibri"/>
      <family val="2"/>
      <scheme val="minor"/>
    </font>
    <font>
      <b/>
      <sz val="10"/>
      <color theme="1"/>
      <name val="Calibri"/>
      <family val="2"/>
      <scheme val="minor"/>
    </font>
    <font>
      <b/>
      <sz val="11"/>
      <color theme="1"/>
      <name val="Times New Roman"/>
      <family val="1"/>
    </font>
    <font>
      <b/>
      <sz val="11"/>
      <color theme="1"/>
      <name val="Calibri"/>
      <family val="2"/>
      <scheme val="minor"/>
    </font>
    <font>
      <sz val="8"/>
      <name val="Calibri"/>
      <family val="2"/>
      <scheme val="minor"/>
    </font>
    <font>
      <sz val="10"/>
      <color theme="1"/>
      <name val="Arial"/>
      <family val="2"/>
    </font>
    <font>
      <b/>
      <sz val="10"/>
      <color rgb="FFFFFFFF"/>
      <name val="Arial"/>
      <family val="2"/>
    </font>
    <font>
      <b/>
      <sz val="10"/>
      <color theme="1"/>
      <name val="Arial"/>
      <family val="2"/>
    </font>
    <font>
      <sz val="10"/>
      <color theme="1"/>
      <name val="Frutiger 45 Light"/>
      <family val="2"/>
    </font>
    <font>
      <b/>
      <sz val="10"/>
      <name val="Arial"/>
      <family val="2"/>
    </font>
    <font>
      <sz val="11"/>
      <color theme="0"/>
      <name val="Calibri"/>
      <family val="2"/>
      <scheme val="minor"/>
    </font>
    <font>
      <b/>
      <sz val="11"/>
      <color theme="0"/>
      <name val="Times New Roman"/>
      <family val="1"/>
    </font>
    <font>
      <sz val="11"/>
      <color theme="0"/>
      <name val="Times New Roman"/>
      <family val="1"/>
    </font>
    <font>
      <b/>
      <u/>
      <sz val="11"/>
      <color theme="0"/>
      <name val="Times New Roman"/>
      <family val="1"/>
    </font>
    <font>
      <sz val="8"/>
      <color theme="1"/>
      <name val="Arial"/>
      <family val="2"/>
    </font>
    <font>
      <vertAlign val="superscript"/>
      <sz val="10"/>
      <color theme="1"/>
      <name val="Arial"/>
      <family val="2"/>
    </font>
  </fonts>
  <fills count="5">
    <fill>
      <patternFill patternType="none"/>
    </fill>
    <fill>
      <patternFill patternType="gray125"/>
    </fill>
    <fill>
      <patternFill patternType="solid">
        <fgColor rgb="FFCFF0FC"/>
        <bgColor indexed="64"/>
      </patternFill>
    </fill>
    <fill>
      <patternFill patternType="solid">
        <fgColor rgb="FF1D0D99"/>
        <bgColor indexed="64"/>
      </patternFill>
    </fill>
    <fill>
      <patternFill patternType="solid">
        <fgColor theme="1"/>
        <bgColor indexed="64"/>
      </patternFill>
    </fill>
  </fills>
  <borders count="10">
    <border>
      <left/>
      <right/>
      <top/>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medium">
        <color indexed="64"/>
      </bottom>
      <diagonal/>
    </border>
    <border>
      <left/>
      <right/>
      <top style="double">
        <color indexed="64"/>
      </top>
      <bottom/>
      <diagonal/>
    </border>
    <border>
      <left/>
      <right style="medium">
        <color indexed="64"/>
      </right>
      <top/>
      <bottom/>
      <diagonal/>
    </border>
    <border>
      <left style="thick">
        <color indexed="64"/>
      </left>
      <right/>
      <top/>
      <bottom/>
      <diagonal/>
    </border>
    <border>
      <left/>
      <right/>
      <top style="thin">
        <color auto="1"/>
      </top>
      <bottom/>
      <diagonal/>
    </border>
  </borders>
  <cellStyleXfs count="11">
    <xf numFmtId="0" fontId="0" fillId="0" borderId="0"/>
    <xf numFmtId="0" fontId="9" fillId="0" borderId="0"/>
    <xf numFmtId="0" fontId="8" fillId="0" borderId="0"/>
    <xf numFmtId="0" fontId="9" fillId="0" borderId="0"/>
    <xf numFmtId="0" fontId="10" fillId="0" borderId="0">
      <alignment vertical="top"/>
    </xf>
    <xf numFmtId="0" fontId="10" fillId="0" borderId="0"/>
    <xf numFmtId="0" fontId="8" fillId="0" borderId="0"/>
    <xf numFmtId="0" fontId="10" fillId="0" borderId="0">
      <alignment vertical="top"/>
    </xf>
    <xf numFmtId="43" fontId="8" fillId="0" borderId="0" applyFont="0" applyFill="0" applyBorder="0" applyAlignment="0" applyProtection="0"/>
    <xf numFmtId="0" fontId="24" fillId="0" borderId="0"/>
    <xf numFmtId="9" fontId="8" fillId="0" borderId="0" applyFont="0" applyFill="0" applyBorder="0" applyAlignment="0" applyProtection="0"/>
  </cellStyleXfs>
  <cellXfs count="176">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right"/>
    </xf>
    <xf numFmtId="49" fontId="7" fillId="0" borderId="0" xfId="0" applyNumberFormat="1" applyFont="1" applyAlignment="1">
      <alignment vertical="center"/>
    </xf>
    <xf numFmtId="0" fontId="6" fillId="0" borderId="0" xfId="0" applyFont="1"/>
    <xf numFmtId="0" fontId="3" fillId="0" borderId="0" xfId="0" applyFont="1"/>
    <xf numFmtId="0" fontId="3" fillId="0" borderId="0" xfId="0" applyFont="1" applyAlignment="1">
      <alignment wrapText="1"/>
    </xf>
    <xf numFmtId="49" fontId="0" fillId="0" borderId="0" xfId="0" applyNumberFormat="1" applyAlignment="1">
      <alignment wrapText="1"/>
    </xf>
    <xf numFmtId="0" fontId="5" fillId="0" borderId="0" xfId="0" applyFont="1" applyAlignment="1">
      <alignment horizontal="center" wrapText="1"/>
    </xf>
    <xf numFmtId="0" fontId="6" fillId="0" borderId="0" xfId="0" applyFont="1" applyAlignment="1">
      <alignment vertical="center"/>
    </xf>
    <xf numFmtId="165" fontId="6" fillId="0" borderId="0" xfId="0" applyNumberFormat="1" applyFont="1" applyAlignment="1">
      <alignment horizontal="right"/>
    </xf>
    <xf numFmtId="0" fontId="11" fillId="0" borderId="0" xfId="0" applyFont="1"/>
    <xf numFmtId="49" fontId="6" fillId="0" borderId="0" xfId="0" applyNumberFormat="1" applyFont="1" applyAlignment="1">
      <alignment vertical="center"/>
    </xf>
    <xf numFmtId="49" fontId="0" fillId="0" borderId="0" xfId="0" applyNumberFormat="1"/>
    <xf numFmtId="49" fontId="4" fillId="0" borderId="0" xfId="0" applyNumberFormat="1" applyFont="1" applyAlignment="1">
      <alignment vertical="center"/>
    </xf>
    <xf numFmtId="164" fontId="6" fillId="0" borderId="0" xfId="0" applyNumberFormat="1" applyFont="1" applyAlignment="1">
      <alignment horizontal="right"/>
    </xf>
    <xf numFmtId="165" fontId="6" fillId="0" borderId="2" xfId="0" applyNumberFormat="1" applyFont="1" applyBorder="1" applyAlignment="1">
      <alignment horizontal="right"/>
    </xf>
    <xf numFmtId="49" fontId="11" fillId="0" borderId="0" xfId="0" applyNumberFormat="1" applyFont="1"/>
    <xf numFmtId="49" fontId="7" fillId="0" borderId="0" xfId="0" applyNumberFormat="1" applyFont="1" applyAlignment="1">
      <alignment horizontal="justify" vertical="center"/>
    </xf>
    <xf numFmtId="0" fontId="6" fillId="0" borderId="0" xfId="0" applyFont="1" applyAlignment="1">
      <alignment horizontal="justify" vertical="center" wrapText="1"/>
    </xf>
    <xf numFmtId="49" fontId="6" fillId="0" borderId="0" xfId="0" applyNumberFormat="1" applyFont="1" applyAlignment="1">
      <alignment horizontal="justify" vertical="center"/>
    </xf>
    <xf numFmtId="49" fontId="1" fillId="0" borderId="0" xfId="0" applyNumberFormat="1" applyFont="1" applyAlignment="1">
      <alignment vertical="center" wrapText="1"/>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3" fillId="0" borderId="0" xfId="0" applyFont="1" applyAlignment="1">
      <alignment horizontal="right"/>
    </xf>
    <xf numFmtId="165" fontId="3" fillId="0" borderId="0" xfId="0" applyNumberFormat="1" applyFont="1" applyAlignment="1">
      <alignment horizontal="right"/>
    </xf>
    <xf numFmtId="49" fontId="2" fillId="0" borderId="0" xfId="0" applyNumberFormat="1" applyFont="1" applyAlignment="1">
      <alignment horizontal="left" vertical="center" wrapText="1" indent="1"/>
    </xf>
    <xf numFmtId="49" fontId="2" fillId="0" borderId="0" xfId="0" applyNumberFormat="1" applyFont="1" applyAlignment="1">
      <alignment horizontal="left" vertical="center" wrapText="1" indent="2"/>
    </xf>
    <xf numFmtId="165" fontId="3" fillId="0" borderId="0" xfId="0" applyNumberFormat="1" applyFont="1" applyAlignment="1">
      <alignment horizontal="right" wrapText="1"/>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11" fillId="0" borderId="0" xfId="0" applyFont="1" applyAlignment="1">
      <alignment horizontal="left" vertical="top"/>
    </xf>
    <xf numFmtId="49" fontId="6" fillId="0" borderId="0" xfId="0" applyNumberFormat="1" applyFont="1" applyAlignment="1">
      <alignment horizontal="right"/>
    </xf>
    <xf numFmtId="49" fontId="0" fillId="0" borderId="0" xfId="0" applyNumberFormat="1" applyAlignment="1">
      <alignment horizontal="left"/>
    </xf>
    <xf numFmtId="165" fontId="2" fillId="0" borderId="0" xfId="0" applyNumberFormat="1" applyFont="1" applyAlignment="1">
      <alignment horizontal="right" wrapText="1"/>
    </xf>
    <xf numFmtId="165" fontId="3" fillId="0" borderId="2" xfId="0" applyNumberFormat="1" applyFont="1" applyBorder="1" applyAlignment="1">
      <alignment horizontal="right"/>
    </xf>
    <xf numFmtId="0" fontId="12" fillId="0" borderId="0" xfId="0" applyFont="1" applyAlignment="1">
      <alignment wrapText="1"/>
    </xf>
    <xf numFmtId="0" fontId="13" fillId="0" borderId="0" xfId="0" applyFont="1" applyAlignment="1">
      <alignment vertical="center" wrapText="1"/>
    </xf>
    <xf numFmtId="49" fontId="13" fillId="0" borderId="0" xfId="0" applyNumberFormat="1" applyFont="1" applyAlignment="1">
      <alignment horizontal="left" vertical="center"/>
    </xf>
    <xf numFmtId="49" fontId="12" fillId="0" borderId="0" xfId="0" applyNumberFormat="1" applyFont="1" applyAlignment="1">
      <alignment horizontal="left"/>
    </xf>
    <xf numFmtId="0" fontId="14" fillId="0" borderId="0" xfId="0" applyFont="1" applyAlignment="1">
      <alignment vertical="center" wrapText="1"/>
    </xf>
    <xf numFmtId="49" fontId="14" fillId="0" borderId="0" xfId="0" applyNumberFormat="1" applyFont="1" applyAlignment="1">
      <alignment horizontal="left" vertical="center"/>
    </xf>
    <xf numFmtId="0" fontId="14" fillId="0" borderId="0" xfId="0" applyFont="1" applyAlignment="1">
      <alignment horizontal="left" vertical="center" wrapText="1" indent="1"/>
    </xf>
    <xf numFmtId="0" fontId="14" fillId="0" borderId="0" xfId="0" applyFont="1" applyAlignment="1">
      <alignment horizontal="left" vertical="center" wrapText="1" indent="2"/>
    </xf>
    <xf numFmtId="0" fontId="14" fillId="0" borderId="0" xfId="0" applyFont="1" applyAlignment="1">
      <alignment horizontal="left" vertical="center" wrapText="1" indent="3"/>
    </xf>
    <xf numFmtId="0" fontId="15" fillId="0" borderId="0" xfId="0" applyFont="1" applyAlignment="1">
      <alignment vertical="center" wrapText="1"/>
    </xf>
    <xf numFmtId="49" fontId="15" fillId="0" borderId="0" xfId="0" applyNumberFormat="1" applyFont="1" applyAlignment="1">
      <alignment horizontal="left" vertical="center"/>
    </xf>
    <xf numFmtId="49" fontId="6" fillId="0" borderId="7" xfId="0" applyNumberFormat="1" applyFont="1" applyBorder="1" applyAlignment="1">
      <alignment vertical="center"/>
    </xf>
    <xf numFmtId="49" fontId="6" fillId="0" borderId="7" xfId="0" applyNumberFormat="1" applyFont="1" applyBorder="1" applyAlignment="1">
      <alignment horizontal="justify" vertical="center"/>
    </xf>
    <xf numFmtId="0" fontId="12" fillId="0" borderId="0" xfId="0" applyFont="1"/>
    <xf numFmtId="165" fontId="12" fillId="0" borderId="0" xfId="0" applyNumberFormat="1" applyFont="1"/>
    <xf numFmtId="164" fontId="12" fillId="0" borderId="0" xfId="0" applyNumberFormat="1" applyFont="1" applyAlignment="1">
      <alignment horizontal="right"/>
    </xf>
    <xf numFmtId="165" fontId="14" fillId="0" borderId="0" xfId="0" applyNumberFormat="1" applyFont="1" applyAlignment="1">
      <alignment horizontal="right"/>
    </xf>
    <xf numFmtId="165" fontId="14" fillId="0" borderId="2" xfId="0" applyNumberFormat="1" applyFont="1" applyBorder="1" applyAlignment="1">
      <alignment horizontal="right"/>
    </xf>
    <xf numFmtId="165" fontId="12" fillId="0" borderId="2" xfId="0" applyNumberFormat="1" applyFont="1" applyBorder="1" applyAlignment="1">
      <alignment horizontal="right"/>
    </xf>
    <xf numFmtId="165" fontId="12" fillId="0" borderId="0" xfId="0" applyNumberFormat="1" applyFont="1" applyAlignment="1">
      <alignment horizontal="right"/>
    </xf>
    <xf numFmtId="165" fontId="12" fillId="0" borderId="5" xfId="0" applyNumberFormat="1" applyFont="1" applyBorder="1" applyAlignment="1">
      <alignment horizontal="right"/>
    </xf>
    <xf numFmtId="164" fontId="14" fillId="0" borderId="4" xfId="0" applyNumberFormat="1" applyFont="1" applyBorder="1" applyAlignment="1">
      <alignment horizontal="right"/>
    </xf>
    <xf numFmtId="0" fontId="14" fillId="0" borderId="0" xfId="0" applyFont="1" applyAlignment="1">
      <alignment horizontal="right"/>
    </xf>
    <xf numFmtId="0" fontId="12" fillId="0" borderId="0" xfId="0" applyFont="1" applyAlignment="1">
      <alignment horizontal="right"/>
    </xf>
    <xf numFmtId="164" fontId="14" fillId="0" borderId="0" xfId="0" applyNumberFormat="1" applyFont="1" applyAlignment="1">
      <alignment horizontal="right"/>
    </xf>
    <xf numFmtId="0" fontId="13" fillId="0" borderId="1" xfId="0" applyFont="1" applyBorder="1" applyAlignment="1">
      <alignment horizontal="right"/>
    </xf>
    <xf numFmtId="49" fontId="13" fillId="0" borderId="7" xfId="0" applyNumberFormat="1" applyFont="1" applyBorder="1" applyAlignment="1">
      <alignment horizontal="left"/>
    </xf>
    <xf numFmtId="49" fontId="14" fillId="0" borderId="7" xfId="0" applyNumberFormat="1" applyFont="1" applyBorder="1" applyAlignment="1">
      <alignment horizontal="left"/>
    </xf>
    <xf numFmtId="49" fontId="14" fillId="0" borderId="0" xfId="0" applyNumberFormat="1" applyFont="1" applyAlignment="1">
      <alignment horizontal="left"/>
    </xf>
    <xf numFmtId="49" fontId="12" fillId="0" borderId="7" xfId="0" applyNumberFormat="1" applyFont="1" applyBorder="1" applyAlignment="1">
      <alignment horizontal="left"/>
    </xf>
    <xf numFmtId="49" fontId="13" fillId="0" borderId="0" xfId="0" applyNumberFormat="1" applyFont="1" applyAlignment="1">
      <alignment horizontal="left"/>
    </xf>
    <xf numFmtId="164" fontId="14" fillId="0" borderId="3" xfId="0" applyNumberFormat="1" applyFont="1" applyBorder="1" applyAlignment="1">
      <alignment horizontal="right"/>
    </xf>
    <xf numFmtId="49" fontId="15" fillId="0" borderId="7" xfId="0" applyNumberFormat="1" applyFont="1" applyBorder="1" applyAlignment="1">
      <alignment horizontal="left"/>
    </xf>
    <xf numFmtId="0" fontId="3" fillId="0" borderId="0" xfId="0" applyFont="1" applyAlignment="1">
      <alignment horizontal="center"/>
    </xf>
    <xf numFmtId="165" fontId="2" fillId="0" borderId="0" xfId="0" applyNumberFormat="1" applyFont="1" applyAlignment="1">
      <alignment horizontal="right"/>
    </xf>
    <xf numFmtId="165" fontId="2" fillId="0" borderId="1" xfId="0" applyNumberFormat="1" applyFont="1" applyBorder="1" applyAlignment="1">
      <alignment horizontal="right"/>
    </xf>
    <xf numFmtId="165" fontId="2" fillId="0" borderId="2" xfId="0" applyNumberFormat="1" applyFont="1" applyBorder="1" applyAlignment="1">
      <alignment horizontal="right"/>
    </xf>
    <xf numFmtId="164" fontId="2" fillId="0" borderId="3" xfId="0" applyNumberFormat="1" applyFont="1" applyBorder="1" applyAlignment="1">
      <alignment horizontal="right"/>
    </xf>
    <xf numFmtId="164" fontId="2" fillId="0" borderId="4" xfId="0" applyNumberFormat="1" applyFont="1" applyBorder="1" applyAlignment="1">
      <alignment horizontal="right"/>
    </xf>
    <xf numFmtId="0" fontId="6" fillId="0" borderId="0" xfId="0" applyFont="1" applyAlignment="1">
      <alignment horizontal="justify"/>
    </xf>
    <xf numFmtId="49" fontId="6" fillId="0" borderId="7" xfId="0" applyNumberFormat="1" applyFont="1" applyBorder="1" applyAlignment="1">
      <alignment horizontal="right"/>
    </xf>
    <xf numFmtId="165" fontId="14" fillId="0" borderId="1" xfId="0" applyNumberFormat="1" applyFont="1" applyBorder="1" applyAlignment="1">
      <alignment horizontal="right"/>
    </xf>
    <xf numFmtId="49" fontId="3" fillId="0" borderId="0" xfId="0" applyNumberFormat="1" applyFont="1" applyAlignment="1">
      <alignment horizontal="left"/>
    </xf>
    <xf numFmtId="49" fontId="1" fillId="0" borderId="7" xfId="0" applyNumberFormat="1"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center" vertical="center" wrapText="1"/>
    </xf>
    <xf numFmtId="164" fontId="12" fillId="0" borderId="1" xfId="0" applyNumberFormat="1" applyFont="1" applyBorder="1" applyAlignment="1">
      <alignment horizontal="right"/>
    </xf>
    <xf numFmtId="49" fontId="14" fillId="0" borderId="7" xfId="0" applyNumberFormat="1" applyFont="1" applyBorder="1" applyAlignment="1">
      <alignment horizontal="left" vertical="center"/>
    </xf>
    <xf numFmtId="165" fontId="12" fillId="0" borderId="2" xfId="0" applyNumberFormat="1" applyFont="1" applyBorder="1"/>
    <xf numFmtId="165" fontId="14" fillId="0" borderId="0" xfId="0" applyNumberFormat="1" applyFont="1"/>
    <xf numFmtId="165" fontId="12" fillId="0" borderId="1" xfId="0" applyNumberFormat="1" applyFont="1" applyBorder="1" applyAlignment="1">
      <alignment horizontal="right"/>
    </xf>
    <xf numFmtId="164" fontId="12" fillId="0" borderId="3" xfId="0" applyNumberFormat="1" applyFont="1" applyBorder="1" applyAlignment="1">
      <alignment horizontal="right"/>
    </xf>
    <xf numFmtId="165" fontId="14" fillId="0" borderId="6" xfId="0" applyNumberFormat="1" applyFont="1" applyBorder="1" applyAlignment="1">
      <alignment horizontal="right"/>
    </xf>
    <xf numFmtId="49" fontId="3" fillId="0" borderId="7" xfId="0" applyNumberFormat="1" applyFont="1" applyBorder="1" applyAlignment="1">
      <alignment horizontal="left" vertical="center"/>
    </xf>
    <xf numFmtId="49" fontId="5" fillId="0" borderId="0" xfId="0" applyNumberFormat="1" applyFont="1" applyAlignment="1">
      <alignment horizontal="center"/>
    </xf>
    <xf numFmtId="0" fontId="5" fillId="0" borderId="5" xfId="0" applyFont="1" applyBorder="1" applyAlignment="1">
      <alignment horizontal="center" wrapText="1"/>
    </xf>
    <xf numFmtId="49" fontId="5" fillId="0" borderId="7" xfId="0" applyNumberFormat="1" applyFont="1" applyBorder="1" applyAlignment="1">
      <alignment horizontal="center"/>
    </xf>
    <xf numFmtId="0" fontId="5" fillId="0" borderId="0" xfId="0" applyFont="1" applyAlignment="1">
      <alignment horizontal="left" vertical="top" wrapText="1"/>
    </xf>
    <xf numFmtId="0" fontId="5" fillId="0" borderId="2" xfId="0" applyFont="1" applyBorder="1" applyAlignment="1">
      <alignment horizontal="left"/>
    </xf>
    <xf numFmtId="0" fontId="5" fillId="0" borderId="0" xfId="0" applyFont="1" applyAlignment="1">
      <alignment horizontal="left" vertical="top"/>
    </xf>
    <xf numFmtId="0" fontId="16" fillId="0" borderId="0" xfId="0" applyFont="1" applyAlignment="1">
      <alignment horizontal="center" wrapText="1"/>
    </xf>
    <xf numFmtId="0" fontId="6" fillId="0" borderId="0" xfId="0" applyFont="1" applyAlignment="1">
      <alignment horizontal="left" indent="1"/>
    </xf>
    <xf numFmtId="0" fontId="1" fillId="0" borderId="2" xfId="0" applyFont="1" applyBorder="1" applyAlignment="1">
      <alignment horizontal="center" wrapText="1"/>
    </xf>
    <xf numFmtId="0" fontId="5" fillId="0" borderId="2" xfId="0" applyFont="1" applyBorder="1" applyAlignment="1">
      <alignment horizontal="center"/>
    </xf>
    <xf numFmtId="0" fontId="1" fillId="0" borderId="0" xfId="0" applyFont="1" applyAlignment="1">
      <alignment horizontal="center" wrapText="1"/>
    </xf>
    <xf numFmtId="0" fontId="1" fillId="0" borderId="0" xfId="0" applyFont="1" applyAlignment="1">
      <alignment vertical="center" wrapText="1"/>
    </xf>
    <xf numFmtId="0" fontId="3" fillId="0" borderId="1" xfId="0" applyFont="1" applyBorder="1" applyAlignment="1">
      <alignment horizontal="center"/>
    </xf>
    <xf numFmtId="164" fontId="2" fillId="0" borderId="0" xfId="0" applyNumberFormat="1" applyFont="1" applyAlignment="1">
      <alignment horizontal="right"/>
    </xf>
    <xf numFmtId="0" fontId="5" fillId="0" borderId="8" xfId="0" applyFont="1" applyBorder="1" applyAlignment="1">
      <alignment horizontal="center" wrapText="1"/>
    </xf>
    <xf numFmtId="164" fontId="12" fillId="0" borderId="1" xfId="0" applyNumberFormat="1" applyFont="1" applyBorder="1"/>
    <xf numFmtId="164" fontId="2" fillId="2" borderId="0" xfId="0" applyNumberFormat="1" applyFont="1" applyFill="1" applyAlignment="1">
      <alignment horizontal="right"/>
    </xf>
    <xf numFmtId="165" fontId="2" fillId="2" borderId="0" xfId="0" applyNumberFormat="1" applyFont="1" applyFill="1" applyAlignment="1">
      <alignment horizontal="right"/>
    </xf>
    <xf numFmtId="165" fontId="3" fillId="2" borderId="0" xfId="0" applyNumberFormat="1" applyFont="1" applyFill="1" applyAlignment="1">
      <alignment horizontal="right"/>
    </xf>
    <xf numFmtId="0" fontId="13" fillId="0" borderId="0" xfId="0" applyFont="1" applyAlignment="1">
      <alignment horizontal="right"/>
    </xf>
    <xf numFmtId="164" fontId="7" fillId="0" borderId="4" xfId="0" applyNumberFormat="1" applyFont="1" applyBorder="1" applyAlignment="1">
      <alignment horizontal="right"/>
    </xf>
    <xf numFmtId="49" fontId="7" fillId="0" borderId="7" xfId="0" applyNumberFormat="1" applyFont="1" applyBorder="1" applyAlignment="1">
      <alignment horizontal="right"/>
    </xf>
    <xf numFmtId="49" fontId="7" fillId="0" borderId="0" xfId="0" applyNumberFormat="1" applyFont="1" applyAlignment="1">
      <alignment horizontal="right"/>
    </xf>
    <xf numFmtId="0" fontId="17" fillId="0" borderId="0" xfId="0" applyFont="1"/>
    <xf numFmtId="0" fontId="7" fillId="0" borderId="0" xfId="0" applyFont="1" applyAlignment="1">
      <alignment horizontal="left" vertical="top" wrapText="1"/>
    </xf>
    <xf numFmtId="0" fontId="7" fillId="0" borderId="0" xfId="0" applyFont="1"/>
    <xf numFmtId="165" fontId="7" fillId="0" borderId="0" xfId="0" applyNumberFormat="1" applyFont="1" applyAlignment="1">
      <alignment horizontal="right"/>
    </xf>
    <xf numFmtId="164" fontId="7" fillId="0" borderId="0" xfId="0" applyNumberFormat="1" applyFont="1" applyAlignment="1">
      <alignment horizontal="right"/>
    </xf>
    <xf numFmtId="0" fontId="5" fillId="0" borderId="0" xfId="0" applyFont="1" applyAlignment="1">
      <alignment horizontal="center"/>
    </xf>
    <xf numFmtId="0" fontId="5" fillId="0" borderId="8" xfId="0" applyFont="1" applyBorder="1" applyAlignment="1">
      <alignment horizontal="center"/>
    </xf>
    <xf numFmtId="164" fontId="6" fillId="0" borderId="8" xfId="0" applyNumberFormat="1" applyFont="1" applyBorder="1" applyAlignment="1">
      <alignment horizontal="right"/>
    </xf>
    <xf numFmtId="167" fontId="6" fillId="0" borderId="0" xfId="8" applyNumberFormat="1" applyFont="1" applyFill="1" applyAlignment="1">
      <alignment horizontal="right"/>
    </xf>
    <xf numFmtId="0" fontId="19" fillId="0" borderId="0" xfId="0" applyFont="1" applyAlignment="1">
      <alignment horizont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21" fillId="0" borderId="0" xfId="0" applyFont="1"/>
    <xf numFmtId="0" fontId="22" fillId="3" borderId="0" xfId="0" applyFont="1" applyFill="1"/>
    <xf numFmtId="0" fontId="22" fillId="3" borderId="0" xfId="0" applyFont="1" applyFill="1" applyAlignment="1">
      <alignment horizontal="right"/>
    </xf>
    <xf numFmtId="168" fontId="21" fillId="0" borderId="0" xfId="0" applyNumberFormat="1" applyFont="1"/>
    <xf numFmtId="0" fontId="23" fillId="0" borderId="9" xfId="0" applyFont="1" applyBorder="1"/>
    <xf numFmtId="168" fontId="23" fillId="0" borderId="9" xfId="0" applyNumberFormat="1" applyFont="1" applyBorder="1"/>
    <xf numFmtId="9" fontId="21" fillId="0" borderId="0" xfId="0" applyNumberFormat="1" applyFont="1"/>
    <xf numFmtId="169" fontId="21" fillId="0" borderId="0" xfId="0" applyNumberFormat="1" applyFont="1"/>
    <xf numFmtId="169" fontId="23" fillId="0" borderId="9" xfId="0" applyNumberFormat="1" applyFont="1" applyBorder="1"/>
    <xf numFmtId="170" fontId="10" fillId="0" borderId="0" xfId="9" applyNumberFormat="1" applyFont="1" applyAlignment="1">
      <alignment horizontal="right"/>
    </xf>
    <xf numFmtId="170" fontId="25" fillId="0" borderId="9" xfId="9" applyNumberFormat="1" applyFont="1" applyBorder="1" applyAlignment="1">
      <alignment horizontal="right"/>
    </xf>
    <xf numFmtId="0" fontId="27" fillId="4" borderId="0" xfId="0" applyFont="1" applyFill="1"/>
    <xf numFmtId="0" fontId="28" fillId="4" borderId="0" xfId="0" applyFont="1" applyFill="1"/>
    <xf numFmtId="0" fontId="27" fillId="4" borderId="0" xfId="0" applyFont="1" applyFill="1" applyAlignment="1">
      <alignment horizontal="center"/>
    </xf>
    <xf numFmtId="0" fontId="26" fillId="4" borderId="0" xfId="0" applyFont="1" applyFill="1"/>
    <xf numFmtId="0" fontId="28" fillId="4" borderId="0" xfId="0" applyFont="1" applyFill="1" applyAlignment="1">
      <alignment horizontal="center"/>
    </xf>
    <xf numFmtId="0" fontId="29" fillId="4" borderId="0" xfId="0" applyFont="1" applyFill="1" applyAlignment="1">
      <alignment horizontal="center"/>
    </xf>
    <xf numFmtId="0" fontId="26" fillId="4" borderId="0" xfId="0" applyFont="1" applyFill="1" applyAlignment="1">
      <alignment horizontal="center"/>
    </xf>
    <xf numFmtId="0" fontId="26" fillId="0" borderId="0" xfId="0" applyFont="1"/>
    <xf numFmtId="0" fontId="1" fillId="0" borderId="0" xfId="0" applyFont="1" applyAlignment="1">
      <alignment horizontal="left" wrapText="1"/>
    </xf>
    <xf numFmtId="0" fontId="5" fillId="0" borderId="7" xfId="0" applyFont="1" applyBorder="1" applyAlignment="1">
      <alignment horizontal="center" wrapText="1"/>
    </xf>
    <xf numFmtId="0" fontId="14" fillId="0" borderId="0" xfId="0" applyFont="1" applyAlignment="1">
      <alignment horizontal="left" vertical="center" wrapText="1"/>
    </xf>
    <xf numFmtId="166" fontId="12" fillId="0" borderId="0" xfId="0" applyNumberFormat="1" applyFont="1" applyAlignment="1">
      <alignment horizontal="right"/>
    </xf>
    <xf numFmtId="171" fontId="0" fillId="0" borderId="0" xfId="0" applyNumberFormat="1"/>
    <xf numFmtId="0" fontId="1" fillId="0" borderId="2" xfId="0" applyFont="1" applyBorder="1" applyAlignment="1">
      <alignment horizontal="center"/>
    </xf>
    <xf numFmtId="0" fontId="1" fillId="0" borderId="0" xfId="0" applyFont="1"/>
    <xf numFmtId="0" fontId="5" fillId="0" borderId="2" xfId="0" applyFont="1" applyBorder="1" applyAlignment="1">
      <alignment horizontal="center" wrapText="1"/>
    </xf>
    <xf numFmtId="0" fontId="5" fillId="0" borderId="0" xfId="0" applyFont="1"/>
    <xf numFmtId="0" fontId="23" fillId="0" borderId="0" xfId="0" applyFont="1"/>
    <xf numFmtId="168" fontId="23" fillId="0" borderId="0" xfId="0" applyNumberFormat="1" applyFont="1"/>
    <xf numFmtId="172" fontId="21" fillId="0" borderId="0" xfId="0" applyNumberFormat="1" applyFont="1"/>
    <xf numFmtId="172" fontId="23" fillId="0" borderId="9" xfId="0" applyNumberFormat="1" applyFont="1" applyBorder="1"/>
    <xf numFmtId="172" fontId="23" fillId="0" borderId="0" xfId="0" applyNumberFormat="1" applyFont="1"/>
    <xf numFmtId="0" fontId="30" fillId="0" borderId="0" xfId="0" applyFont="1" applyAlignment="1">
      <alignment horizontal="left"/>
    </xf>
    <xf numFmtId="0" fontId="30" fillId="0" borderId="0" xfId="0" applyFont="1"/>
    <xf numFmtId="9" fontId="0" fillId="0" borderId="0" xfId="10" applyFont="1"/>
    <xf numFmtId="9" fontId="1" fillId="0" borderId="0" xfId="10" applyFont="1"/>
    <xf numFmtId="9" fontId="19" fillId="0" borderId="0" xfId="10" applyFont="1" applyAlignment="1">
      <alignment horizontal="center" wrapText="1"/>
    </xf>
    <xf numFmtId="164" fontId="17" fillId="0" borderId="0" xfId="0" applyNumberFormat="1" applyFont="1"/>
    <xf numFmtId="164" fontId="11" fillId="0" borderId="0" xfId="0" applyNumberFormat="1" applyFont="1"/>
    <xf numFmtId="9" fontId="11" fillId="0" borderId="0" xfId="10" applyFont="1"/>
    <xf numFmtId="0" fontId="18" fillId="0" borderId="0" xfId="0" applyFont="1" applyAlignment="1">
      <alignment horizontal="center" wrapText="1"/>
    </xf>
    <xf numFmtId="0" fontId="5"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2" xfId="0" applyFont="1" applyBorder="1" applyAlignment="1">
      <alignment horizontal="center"/>
    </xf>
  </cellXfs>
  <cellStyles count="11">
    <cellStyle name="Comma" xfId="8" builtinId="3"/>
    <cellStyle name="Normal" xfId="0" builtinId="0"/>
    <cellStyle name="Normal 2 16" xfId="4" xr:uid="{00000000-0005-0000-0000-000002000000}"/>
    <cellStyle name="Normal 2 2" xfId="2" xr:uid="{00000000-0005-0000-0000-000003000000}"/>
    <cellStyle name="Normal 2 2 8" xfId="9" xr:uid="{9625DD6E-3EA9-49FD-A213-17B8E23B4B9D}"/>
    <cellStyle name="Normal 2 6 2" xfId="3" xr:uid="{00000000-0005-0000-0000-000004000000}"/>
    <cellStyle name="Normal 3 13 2" xfId="7" xr:uid="{00000000-0005-0000-0000-000005000000}"/>
    <cellStyle name="Normal 3 2 4" xfId="5" xr:uid="{00000000-0005-0000-0000-000006000000}"/>
    <cellStyle name="Normal 4 3 2 4 3" xfId="6" xr:uid="{00000000-0005-0000-0000-000007000000}"/>
    <cellStyle name="Normal 5" xfId="1" xr:uid="{00000000-0005-0000-0000-000008000000}"/>
    <cellStyle name="Percent" xfId="10" builtinId="5"/>
  </cellStyles>
  <dxfs count="147">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s>
  <tableStyles count="0" defaultTableStyle="TableStyleMedium2" defaultPivotStyle="PivotStyleLight16"/>
  <colors>
    <mruColors>
      <color rgb="FF000000"/>
      <color rgb="FFCFF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221302</xdr:colOff>
      <xdr:row>10</xdr:row>
      <xdr:rowOff>26432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361950"/>
          <a:ext cx="1729427" cy="1477407"/>
        </a:xfrm>
        <a:prstGeom prst="rect">
          <a:avLst/>
        </a:prstGeom>
      </xdr:spPr>
    </xdr:pic>
    <xdr:clientData/>
  </xdr:twoCellAnchor>
  <xdr:twoCellAnchor>
    <xdr:from>
      <xdr:col>0</xdr:col>
      <xdr:colOff>600075</xdr:colOff>
      <xdr:row>22</xdr:row>
      <xdr:rowOff>171451</xdr:rowOff>
    </xdr:from>
    <xdr:to>
      <xdr:col>15</xdr:col>
      <xdr:colOff>9524</xdr:colOff>
      <xdr:row>37</xdr:row>
      <xdr:rowOff>107951</xdr:rowOff>
    </xdr:to>
    <xdr:sp macro="" textlink="">
      <xdr:nvSpPr>
        <xdr:cNvPr id="4" name="Content Placeholder 2">
          <a:extLst>
            <a:ext uri="{FF2B5EF4-FFF2-40B4-BE49-F238E27FC236}">
              <a16:creationId xmlns:a16="http://schemas.microsoft.com/office/drawing/2014/main" id="{00000000-0008-0000-0000-000004000000}"/>
            </a:ext>
          </a:extLst>
        </xdr:cNvPr>
        <xdr:cNvSpPr>
          <a:spLocks noGrp="1"/>
        </xdr:cNvSpPr>
      </xdr:nvSpPr>
      <xdr:spPr>
        <a:xfrm>
          <a:off x="600075" y="4222751"/>
          <a:ext cx="8235949" cy="2698750"/>
        </a:xfrm>
        <a:prstGeom prst="rect">
          <a:avLst/>
        </a:prstGeom>
      </xdr:spPr>
      <xdr:txBody>
        <a:bodyPr vert="horz" wrap="square" lIns="0" tIns="0" rIns="0" bIns="0" rtlCol="0">
          <a:noAutofit/>
        </a:bodyPr>
        <a:lstStyle>
          <a:lvl1pPr marL="109728" indent="-109728" algn="l" defTabSz="914400" rtl="0" eaLnBrk="1" latinLnBrk="0" hangingPunct="1">
            <a:lnSpc>
              <a:spcPts val="1400"/>
            </a:lnSpc>
            <a:spcBef>
              <a:spcPts val="0"/>
            </a:spcBef>
            <a:spcAft>
              <a:spcPts val="700"/>
            </a:spcAft>
            <a:buFont typeface="Arial" panose="020B0604020202020204" pitchFamily="34" charset="0"/>
            <a:buChar char="•"/>
            <a:defRPr sz="1100" b="0" kern="1200">
              <a:solidFill>
                <a:schemeClr val="accent4"/>
              </a:solidFill>
              <a:latin typeface="+mn-lt"/>
              <a:ea typeface="+mn-ea"/>
              <a:cs typeface="+mn-cs"/>
            </a:defRPr>
          </a:lvl1pPr>
          <a:lvl2pPr marL="109728"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2pPr>
          <a:lvl3pPr marL="411480" indent="-109728" algn="l" defTabSz="914400" rtl="0" eaLnBrk="1" latinLnBrk="0" hangingPunct="1">
            <a:lnSpc>
              <a:spcPts val="1400"/>
            </a:lnSpc>
            <a:spcBef>
              <a:spcPts val="0"/>
            </a:spcBef>
            <a:spcAft>
              <a:spcPts val="700"/>
            </a:spcAft>
            <a:buFont typeface="System Font Regular"/>
            <a:buChar char="-"/>
            <a:tabLst/>
            <a:defRPr sz="1100" kern="1200">
              <a:solidFill>
                <a:schemeClr val="tx1"/>
              </a:solidFill>
              <a:latin typeface="+mn-lt"/>
              <a:ea typeface="+mn-ea"/>
              <a:cs typeface="+mn-cs"/>
            </a:defRPr>
          </a:lvl3pPr>
          <a:lvl4pPr marL="777240"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4pPr>
          <a:lvl5pPr marL="1024128" indent="-100584" algn="l" defTabSz="914400" rtl="0" eaLnBrk="1" latinLnBrk="0" hangingPunct="1">
            <a:lnSpc>
              <a:spcPts val="1100"/>
            </a:lnSpc>
            <a:spcBef>
              <a:spcPts val="0"/>
            </a:spcBef>
            <a:spcAft>
              <a:spcPts val="500"/>
            </a:spcAft>
            <a:buFont typeface="Arial" panose="020B0604020202020204" pitchFamily="34" charset="0"/>
            <a:buChar char="•"/>
            <a:tabLst/>
            <a:defRPr sz="9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marL="0" lvl="0" indent="0">
            <a:lnSpc>
              <a:spcPct val="100000"/>
            </a:lnSpc>
            <a:spcBef>
              <a:spcPts val="100"/>
            </a:spcBef>
            <a:spcAft>
              <a:spcPts val="300"/>
            </a:spcAft>
            <a:buNone/>
          </a:pPr>
          <a:r>
            <a:rPr lang="en-US" sz="900" b="1" spc="20">
              <a:solidFill>
                <a:schemeClr val="bg1"/>
              </a:solidFill>
              <a:latin typeface="Times New Roman" panose="02020603050405020304" pitchFamily="18" charset="0"/>
              <a:cs typeface="Times New Roman" panose="02020603050405020304" pitchFamily="18" charset="0"/>
            </a:rPr>
            <a:t>Non-GAAP Financial Measures</a:t>
          </a:r>
          <a:endParaRPr lang="en-US" sz="900" spc="20">
            <a:solidFill>
              <a:schemeClr val="bg1"/>
            </a:solidFill>
            <a:latin typeface="Times New Roman" panose="02020603050405020304" pitchFamily="18" charset="0"/>
            <a:cs typeface="Times New Roman" panose="02020603050405020304" pitchFamily="18" charset="0"/>
          </a:endParaRPr>
        </a:p>
        <a:p>
          <a:pPr marL="0" lv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This presentation includes certain additional key performance indicators that are non-GAAP financial measures, including, but not limited to, Adjusted EBITDA, Acquisition Capex, and Annualized In-Place Rents. The</a:t>
          </a:r>
          <a:r>
            <a:rPr lang="en-US" sz="900" baseline="0">
              <a:solidFill>
                <a:schemeClr val="bg1"/>
              </a:solidFill>
              <a:latin typeface="Times New Roman" panose="02020603050405020304" pitchFamily="18" charset="0"/>
              <a:cs typeface="Times New Roman" panose="02020603050405020304" pitchFamily="18" charset="0"/>
            </a:rPr>
            <a:t> Company</a:t>
          </a:r>
          <a:r>
            <a:rPr lang="en-US" sz="900">
              <a:solidFill>
                <a:schemeClr val="bg1"/>
              </a:solidFill>
              <a:latin typeface="Times New Roman" panose="02020603050405020304" pitchFamily="18" charset="0"/>
              <a:cs typeface="Times New Roman" panose="02020603050405020304" pitchFamily="18" charset="0"/>
            </a:rPr>
            <a:t> believes these non-GAAP financial measures provide an important alternative measure with which to monitor and evaluate RADI’s ongoing financial results, as well as to reflect its acquisitions. The calculation of these financial measures may be different from the calculations used by other companies and comparability may therefore be limited. You should not consider these non-GAAP financial measures an alternative or substitute for the Company’s results of operations as determined in accordance with GAAP.</a:t>
          </a:r>
        </a:p>
        <a:p>
          <a:pPr marL="0" lvl="0" indent="0">
            <a:lnSpc>
              <a:spcPct val="100000"/>
            </a:lnSpc>
            <a:spcBef>
              <a:spcPts val="100"/>
            </a:spcBef>
            <a:spcAft>
              <a:spcPts val="300"/>
            </a:spcAft>
            <a:buNone/>
          </a:pPr>
          <a:endParaRPr lang="en-US" sz="900" b="1" spc="20">
            <a:solidFill>
              <a:schemeClr val="bg1"/>
            </a:solidFill>
            <a:latin typeface="Times New Roman" panose="02020603050405020304" pitchFamily="18" charset="0"/>
            <a:cs typeface="Times New Roman" panose="02020603050405020304" pitchFamily="18" charset="0"/>
          </a:endParaRPr>
        </a:p>
        <a:p>
          <a:pPr marL="0" indent="0">
            <a:lnSpc>
              <a:spcPct val="100000"/>
            </a:lnSpc>
            <a:spcBef>
              <a:spcPts val="100"/>
            </a:spcBef>
            <a:spcAft>
              <a:spcPts val="300"/>
            </a:spcAft>
            <a:buNone/>
          </a:pPr>
          <a:r>
            <a:rPr lang="en-US" sz="900" b="1">
              <a:solidFill>
                <a:schemeClr val="bg1"/>
              </a:solidFill>
              <a:latin typeface="Times New Roman" panose="02020603050405020304" pitchFamily="18" charset="0"/>
              <a:cs typeface="Times New Roman" panose="02020603050405020304" pitchFamily="18" charset="0"/>
            </a:rPr>
            <a:t>Basis of Presentation</a:t>
          </a:r>
        </a:p>
        <a:p>
          <a:pPr mar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On February 10, 2020, the Company closed its acquisition of AP WIP Investments Holdings, LP, the direct parent of AP WIP Investments, LLC (the "APW Acquisition"). The APW Acquisition was accounted for using the acquisition method of accounting, with the Company treated as the accounting acquirer and AP WIP Investments, LLC as the acquiree. As the Company had no operations prior to the APW Acquisition, the Company’s financial statement presentation includes the consolidated financial statements of AP WIP Investments, LLC as “Predecessor” for the period from January 1 to February 9, 2020, as well as comparable periods in 2019, and RADI as “Successor” for the period from February 10, 2020 to December 31, 2020, as well as any subsequent periods, including the consolidation of AP WIP Investments, LLC and its subsidiaries. To facilitate an understanding of the combined business, this presentation includes “Combined Radius” financial information for the period ended December 31, 2020, which is not in accordance with GAAP. The Combined Radius financial information was calculated by adding the information for the Predecessor period from January 1, 2020 to February 9, 2020 to the information for the Successor period from February 10, 2020 to December 31, 2020. No additional adjustments were made in the determination and presentation of the Combined Radius financial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13</xdr:col>
      <xdr:colOff>496447</xdr:colOff>
      <xdr:row>28</xdr:row>
      <xdr:rowOff>22533</xdr:rowOff>
    </xdr:to>
    <xdr:sp macro="" textlink="">
      <xdr:nvSpPr>
        <xdr:cNvPr id="2" name="TextBox 4">
          <a:extLst>
            <a:ext uri="{FF2B5EF4-FFF2-40B4-BE49-F238E27FC236}">
              <a16:creationId xmlns:a16="http://schemas.microsoft.com/office/drawing/2014/main" id="{00000000-0008-0000-0400-000002000000}"/>
            </a:ext>
          </a:extLst>
        </xdr:cNvPr>
        <xdr:cNvSpPr txBox="1"/>
      </xdr:nvSpPr>
      <xdr:spPr>
        <a:xfrm>
          <a:off x="0" y="3225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 are non-GAAP measures. EBITDA is defined as net income (loss) before net interest expense, income tax expense, and depreciation and amortization. Adjusted EBITDA is calculated by taking EBITDA and further adjusting for non-cash impairment—decommissions expense, realized and unrealized gains and losses on foreign currency debt, realized and unrealized foreign exchange gains/losses associated with non-debt transactions and balances denominated in a currency other than the functional currency, share-based compensation expense, nonrecurring expenses incurred in connection with the Domestication, transaction-related costs recorded in selling, general and administrative expenses incurred for incremental business acquisition pursuit (successful and unsuccessful) and related financing and integration activities, and nonrecurring severance costs included in selling, general and administrative expenses. Management believes the presentation of EBITDA and Adjusted EBITDA provides valuable additional information for users of the financial statements in assessing our financial condition and results of operations. Each of EBITDA and Adjusted EBITDA has important limitations as analytical tools because they exclude some, but not all, items that affect net income, therefore the calculation of these financial measures may be different from the calculations used by other companies and comparability may therefore be limited. You should not consider EBITDA, Adjusted EBITDA or any of our other non-GAAP financial measures as an alternative or substitute for our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0</xdr:rowOff>
    </xdr:from>
    <xdr:to>
      <xdr:col>17</xdr:col>
      <xdr:colOff>337697</xdr:colOff>
      <xdr:row>20</xdr:row>
      <xdr:rowOff>22533</xdr:rowOff>
    </xdr:to>
    <xdr:sp macro="" textlink="">
      <xdr:nvSpPr>
        <xdr:cNvPr id="2" name="TextBox 4">
          <a:extLst>
            <a:ext uri="{FF2B5EF4-FFF2-40B4-BE49-F238E27FC236}">
              <a16:creationId xmlns:a16="http://schemas.microsoft.com/office/drawing/2014/main" id="{00000000-0008-0000-0500-000002000000}"/>
            </a:ext>
          </a:extLst>
        </xdr:cNvPr>
        <xdr:cNvSpPr txBox="1"/>
      </xdr:nvSpPr>
      <xdr:spPr>
        <a:xfrm>
          <a:off x="0" y="2209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spcBef>
              <a:spcPts val="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Acquisition Capex</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Acquisition Capex is a non-GAAP financial measure. The Company’s payments for its acquisitions of real property interests consist of either a one-time payment upon the acquisition or up-front payments with contractually committed payments made over a period of time, pursuant to each real property interest agreement. In all cases, the Company contractually acquires all rights associated with the underlying revenue-producing assets upon entering into the agreement to purchase the real property interest and records the related assets in the period of acquisition. Acquisition Capex therefore represents the total cash spent and committed to be spent for the Company’s acquisitions of revenue-producing assets during the period measured. Management believes the presentation of Acquisition Capex provides valuable additional information for users of the financial statements in assessing our financial performance and growth, as it is a comprehensive measure of our investments in the revenue-producing assets that we acquire in a given period. Acquisition Capex has important limitations as an analytical tool, because it excludes certain fixed and variable costs related to our selling and marketing activities included in selling, general and administrative expenses in the consolidated statements of operations, including corporate overhead expenses. Further, this financial measure may be different from calculations used by other companies and comparability may therefore be limited. You should not consider Acquisition Capex or any of the other non-GAAP measures we utilize as an alternative or substitute for our results as determined in accordance with GAAP.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17</xdr:col>
      <xdr:colOff>388497</xdr:colOff>
      <xdr:row>18</xdr:row>
      <xdr:rowOff>103713</xdr:rowOff>
    </xdr:to>
    <xdr:sp macro="" textlink="">
      <xdr:nvSpPr>
        <xdr:cNvPr id="2" name="TextBox 4">
          <a:extLst>
            <a:ext uri="{FF2B5EF4-FFF2-40B4-BE49-F238E27FC236}">
              <a16:creationId xmlns:a16="http://schemas.microsoft.com/office/drawing/2014/main" id="{00000000-0008-0000-0600-000002000000}"/>
            </a:ext>
          </a:extLst>
        </xdr:cNvPr>
        <xdr:cNvSpPr txBox="1"/>
      </xdr:nvSpPr>
      <xdr:spPr>
        <a:xfrm>
          <a:off x="0" y="1847850"/>
          <a:ext cx="8275197" cy="194521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Annualized In-Place Rents</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a non-GAAP measure that measures performance based on annualized contractual revenue from the rents expected to be collected on leases owned and acquired (“in-place”) as of the measurement date.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calculated using the implied monthly revenue from all revenue producing leases that are in place as of the measurement date multiplied by twelve. Implied monthly revenue for each lease is calculated based on the most recent rental payment made under such lease.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valuable additional information for users of the financial statements in assessing our financial performance and growth. In particular,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a measurement at the applicable point of time as opposed to revenue, which is recorded in the applicable period on revenue-producing assets in place as they are acquired.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has important limitations as an analytical tool because it is calculated at a particular moment in time, the measurement date, but implies an annualized amount of contractual revenue. As a result, following the measurement date, among other things, the underlying leases used in calculating the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financial measure may be terminated, new leases may be acquired, or the contractual rents payable under such leases may not be collected. In these respects, among others,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differs from “revenue”, which is the closest comparable GAAP measure and which represents all revenues (contractual or otherwise) earned over the applicable period. Revenue is recorded as earned over the period in which the lessee is given control over the use of the wireless communication sites and recorded over the term of the lease. You should not consider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or any of the other non-GAAP measures we utilize as an alternative or substitute for our results as determined in accordance with GAAP.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369A6-CFCF-45E7-A2EE-755E9C9E0CFF}">
  <dimension ref="A11:AA22"/>
  <sheetViews>
    <sheetView tabSelected="1" workbookViewId="0">
      <selection activeCell="D1" sqref="D1"/>
    </sheetView>
  </sheetViews>
  <sheetFormatPr defaultColWidth="8.81640625" defaultRowHeight="14.5"/>
  <cols>
    <col min="1" max="1" width="8.81640625" style="144"/>
    <col min="2" max="2" width="4.1796875" style="144" customWidth="1"/>
    <col min="3" max="13" width="8.81640625" style="144"/>
    <col min="14" max="14" width="8.81640625" style="147"/>
    <col min="15" max="27" width="8.81640625" style="144"/>
    <col min="28" max="16384" width="8.81640625" style="148"/>
  </cols>
  <sheetData>
    <row r="11" spans="2:14">
      <c r="B11" s="141" t="s">
        <v>239</v>
      </c>
      <c r="C11" s="142"/>
      <c r="D11" s="142"/>
      <c r="E11" s="142"/>
      <c r="F11" s="142"/>
      <c r="G11" s="142"/>
      <c r="H11" s="142"/>
      <c r="I11" s="142"/>
      <c r="J11" s="142"/>
      <c r="K11" s="142"/>
      <c r="L11" s="142"/>
      <c r="M11" s="142"/>
      <c r="N11" s="143" t="s">
        <v>240</v>
      </c>
    </row>
    <row r="12" spans="2:14">
      <c r="B12" s="142" t="s">
        <v>0</v>
      </c>
      <c r="C12" s="142"/>
      <c r="D12" s="142"/>
      <c r="E12" s="142"/>
      <c r="F12" s="142"/>
      <c r="G12" s="142"/>
      <c r="H12" s="142"/>
      <c r="I12" s="142"/>
      <c r="J12" s="142"/>
      <c r="K12" s="142"/>
      <c r="L12" s="142"/>
      <c r="M12" s="142"/>
      <c r="N12" s="145"/>
    </row>
    <row r="13" spans="2:14">
      <c r="B13" s="142"/>
      <c r="C13" s="142"/>
      <c r="D13" s="142"/>
      <c r="E13" s="142"/>
      <c r="F13" s="142"/>
      <c r="G13" s="142"/>
      <c r="H13" s="142"/>
      <c r="I13" s="142"/>
      <c r="J13" s="142"/>
      <c r="K13" s="142"/>
      <c r="L13" s="142"/>
      <c r="M13" s="142"/>
      <c r="N13" s="145"/>
    </row>
    <row r="14" spans="2:14">
      <c r="B14" s="141" t="s">
        <v>1</v>
      </c>
      <c r="C14" s="142"/>
      <c r="D14" s="142"/>
      <c r="E14" s="142"/>
      <c r="F14" s="142"/>
      <c r="G14" s="142"/>
      <c r="H14" s="142"/>
      <c r="I14" s="142"/>
      <c r="J14" s="142"/>
      <c r="K14" s="142"/>
      <c r="L14" s="142"/>
      <c r="M14" s="142"/>
      <c r="N14" s="146" t="s">
        <v>2</v>
      </c>
    </row>
    <row r="15" spans="2:14">
      <c r="B15" s="142"/>
      <c r="C15" s="142" t="s">
        <v>3</v>
      </c>
      <c r="D15" s="142"/>
      <c r="E15" s="142"/>
      <c r="F15" s="142"/>
      <c r="G15" s="142"/>
      <c r="H15" s="142"/>
      <c r="I15" s="142"/>
      <c r="J15" s="142"/>
      <c r="K15" s="142"/>
      <c r="L15" s="142"/>
      <c r="M15" s="142"/>
      <c r="N15" s="145">
        <v>2</v>
      </c>
    </row>
    <row r="16" spans="2:14">
      <c r="B16" s="142"/>
      <c r="C16" s="142" t="s">
        <v>4</v>
      </c>
      <c r="D16" s="142"/>
      <c r="E16" s="142"/>
      <c r="F16" s="142"/>
      <c r="G16" s="142"/>
      <c r="H16" s="142"/>
      <c r="I16" s="142"/>
      <c r="J16" s="142"/>
      <c r="K16" s="142"/>
      <c r="L16" s="142"/>
      <c r="M16" s="142"/>
      <c r="N16" s="145">
        <v>3</v>
      </c>
    </row>
    <row r="17" spans="2:14">
      <c r="B17" s="142"/>
      <c r="C17" s="142" t="s">
        <v>5</v>
      </c>
      <c r="D17" s="142"/>
      <c r="E17" s="142"/>
      <c r="F17" s="142"/>
      <c r="G17" s="142"/>
      <c r="H17" s="142"/>
      <c r="I17" s="142"/>
      <c r="J17" s="142"/>
      <c r="K17" s="142"/>
      <c r="L17" s="142"/>
      <c r="M17" s="142"/>
      <c r="N17" s="145">
        <v>4</v>
      </c>
    </row>
    <row r="18" spans="2:14">
      <c r="B18" s="142"/>
      <c r="C18" s="142" t="s">
        <v>6</v>
      </c>
      <c r="D18" s="142"/>
      <c r="E18" s="142"/>
      <c r="F18" s="142"/>
      <c r="G18" s="142"/>
      <c r="H18" s="142"/>
      <c r="I18" s="142"/>
      <c r="J18" s="142"/>
      <c r="K18" s="142"/>
      <c r="L18" s="142"/>
      <c r="M18" s="142"/>
      <c r="N18" s="145">
        <v>5</v>
      </c>
    </row>
    <row r="19" spans="2:14">
      <c r="B19" s="142"/>
      <c r="C19" s="142" t="s">
        <v>7</v>
      </c>
      <c r="D19" s="142"/>
      <c r="E19" s="142"/>
      <c r="F19" s="142"/>
      <c r="G19" s="142"/>
      <c r="H19" s="142"/>
      <c r="I19" s="142"/>
      <c r="J19" s="142"/>
      <c r="K19" s="142"/>
      <c r="L19" s="142"/>
      <c r="M19" s="142"/>
      <c r="N19" s="145">
        <v>6</v>
      </c>
    </row>
    <row r="20" spans="2:14">
      <c r="C20" s="142" t="s">
        <v>8</v>
      </c>
      <c r="D20" s="142"/>
      <c r="E20" s="142"/>
      <c r="F20" s="142"/>
      <c r="G20" s="142"/>
      <c r="H20" s="142"/>
      <c r="I20" s="142"/>
      <c r="J20" s="142"/>
      <c r="K20" s="142"/>
      <c r="L20" s="142"/>
      <c r="M20" s="142"/>
      <c r="N20" s="145">
        <v>7</v>
      </c>
    </row>
    <row r="21" spans="2:14">
      <c r="C21" s="142" t="s">
        <v>9</v>
      </c>
      <c r="D21" s="142"/>
      <c r="E21" s="142"/>
      <c r="F21" s="142"/>
      <c r="G21" s="142"/>
      <c r="H21" s="142"/>
      <c r="I21" s="142"/>
      <c r="J21" s="142"/>
      <c r="K21" s="142"/>
      <c r="L21" s="142"/>
      <c r="M21" s="142"/>
      <c r="N21" s="145">
        <v>8</v>
      </c>
    </row>
    <row r="22" spans="2:14">
      <c r="C22" s="142"/>
      <c r="D22" s="142"/>
      <c r="E22" s="142"/>
      <c r="F22" s="142"/>
      <c r="G22" s="142"/>
      <c r="H22" s="142"/>
      <c r="I22" s="142"/>
      <c r="J22" s="142"/>
      <c r="K22" s="142"/>
      <c r="L22" s="142"/>
      <c r="M22" s="142"/>
      <c r="N22" s="14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51"/>
  <sheetViews>
    <sheetView zoomScaleNormal="100" workbookViewId="0"/>
  </sheetViews>
  <sheetFormatPr defaultRowHeight="14.5"/>
  <cols>
    <col min="1" max="1" width="70.81640625" style="1" customWidth="1"/>
    <col min="2" max="2" width="1.81640625" style="8" customWidth="1"/>
    <col min="3" max="3" width="12.453125" style="2" customWidth="1"/>
    <col min="4" max="5" width="9.453125" style="2" bestFit="1" customWidth="1"/>
    <col min="6" max="6" width="11.26953125" style="2" bestFit="1" customWidth="1"/>
    <col min="7" max="7" width="11.81640625" style="2" bestFit="1" customWidth="1"/>
    <col min="8" max="9" width="9.453125" style="2" bestFit="1" customWidth="1"/>
    <col min="10" max="10" width="11.26953125" style="2" bestFit="1" customWidth="1"/>
    <col min="11" max="11" width="11.81640625" style="2" bestFit="1" customWidth="1"/>
    <col min="12" max="13" width="9.453125" style="2" bestFit="1" customWidth="1"/>
  </cols>
  <sheetData>
    <row r="2" spans="1:13" ht="43.5" customHeight="1">
      <c r="A2" s="171" t="s">
        <v>10</v>
      </c>
      <c r="B2" s="171"/>
      <c r="C2" s="171"/>
      <c r="D2" s="171"/>
      <c r="E2" s="171"/>
      <c r="F2" s="171"/>
      <c r="G2" s="171"/>
      <c r="H2" s="171"/>
      <c r="I2" s="171"/>
      <c r="J2" s="171"/>
      <c r="K2" s="171"/>
      <c r="L2" s="171"/>
      <c r="M2" s="171"/>
    </row>
    <row r="3" spans="1:13" ht="12" customHeight="1">
      <c r="A3" s="127"/>
      <c r="B3" s="127"/>
      <c r="C3" s="127"/>
      <c r="D3" s="127"/>
      <c r="E3" s="127"/>
      <c r="F3" s="127"/>
      <c r="G3" s="127"/>
      <c r="H3" s="127"/>
      <c r="I3" s="127"/>
      <c r="J3" s="127"/>
      <c r="K3" s="127"/>
      <c r="L3" s="127"/>
      <c r="M3" s="127"/>
    </row>
    <row r="4" spans="1:13">
      <c r="C4" s="8"/>
      <c r="D4" s="8"/>
      <c r="E4" s="8"/>
      <c r="F4" s="172"/>
      <c r="G4" s="172"/>
      <c r="H4" s="172"/>
      <c r="I4" s="172"/>
      <c r="J4" s="172"/>
      <c r="K4" s="172"/>
      <c r="L4" s="172"/>
      <c r="M4" s="172"/>
    </row>
    <row r="5" spans="1:13" s="9" customFormat="1" ht="21.5" thickBot="1">
      <c r="A5" s="105"/>
      <c r="B5" s="105"/>
      <c r="C5" s="103" t="s">
        <v>224</v>
      </c>
      <c r="D5" s="103" t="s">
        <v>11</v>
      </c>
      <c r="E5" s="103" t="s">
        <v>12</v>
      </c>
      <c r="F5" s="103" t="s">
        <v>13</v>
      </c>
      <c r="G5" s="103" t="s">
        <v>14</v>
      </c>
      <c r="H5" s="103" t="s">
        <v>15</v>
      </c>
      <c r="I5" s="103" t="s">
        <v>16</v>
      </c>
      <c r="J5" s="103" t="s">
        <v>17</v>
      </c>
      <c r="K5" s="103" t="s">
        <v>18</v>
      </c>
      <c r="L5" s="103" t="s">
        <v>19</v>
      </c>
      <c r="M5" s="103" t="s">
        <v>20</v>
      </c>
    </row>
    <row r="6" spans="1:13" s="6" customFormat="1" ht="10.5">
      <c r="A6" s="106" t="s">
        <v>21</v>
      </c>
      <c r="B6" s="22"/>
      <c r="C6" s="107"/>
      <c r="D6" s="107"/>
      <c r="E6" s="107"/>
      <c r="F6" s="107"/>
      <c r="G6" s="107"/>
      <c r="H6" s="107"/>
      <c r="I6" s="107"/>
      <c r="J6" s="107"/>
      <c r="K6" s="107"/>
      <c r="L6" s="107"/>
      <c r="M6" s="107"/>
    </row>
    <row r="7" spans="1:13" s="6" customFormat="1" ht="10.5">
      <c r="A7" s="23" t="s">
        <v>22</v>
      </c>
      <c r="B7" s="24"/>
      <c r="C7" s="74"/>
      <c r="D7" s="74"/>
      <c r="E7" s="74"/>
      <c r="F7" s="74"/>
      <c r="G7" s="74"/>
      <c r="H7" s="74"/>
      <c r="I7" s="74"/>
      <c r="J7" s="74"/>
      <c r="K7" s="74"/>
      <c r="L7" s="74"/>
      <c r="M7" s="74"/>
    </row>
    <row r="8" spans="1:13" s="6" customFormat="1" ht="10.5">
      <c r="A8" s="25" t="s">
        <v>23</v>
      </c>
      <c r="B8" s="29"/>
      <c r="C8" s="108">
        <v>403966</v>
      </c>
      <c r="D8" s="108">
        <v>488479</v>
      </c>
      <c r="E8" s="108">
        <v>565739</v>
      </c>
      <c r="F8" s="108">
        <v>456146</v>
      </c>
      <c r="G8" s="108">
        <v>374039</v>
      </c>
      <c r="H8" s="108">
        <v>281809</v>
      </c>
      <c r="I8" s="108">
        <v>86977</v>
      </c>
      <c r="J8" s="108">
        <v>99896</v>
      </c>
      <c r="K8" s="111">
        <v>169135</v>
      </c>
      <c r="L8" s="108">
        <v>188569</v>
      </c>
      <c r="M8" s="108">
        <v>248862</v>
      </c>
    </row>
    <row r="9" spans="1:13" s="6" customFormat="1" ht="10.5">
      <c r="A9" s="25" t="s">
        <v>24</v>
      </c>
      <c r="B9" s="29"/>
      <c r="C9" s="75">
        <v>2649</v>
      </c>
      <c r="D9" s="75">
        <v>2159</v>
      </c>
      <c r="E9" s="75">
        <v>1942</v>
      </c>
      <c r="F9" s="75">
        <v>2085</v>
      </c>
      <c r="G9" s="75">
        <v>1926</v>
      </c>
      <c r="H9" s="75">
        <v>1848</v>
      </c>
      <c r="I9" s="75">
        <v>1916</v>
      </c>
      <c r="J9" s="75">
        <v>1614</v>
      </c>
      <c r="K9" s="75">
        <v>1727</v>
      </c>
      <c r="L9" s="75">
        <v>1357</v>
      </c>
      <c r="M9" s="75">
        <v>952</v>
      </c>
    </row>
    <row r="10" spans="1:13" s="6" customFormat="1" ht="10.5">
      <c r="A10" s="25" t="s">
        <v>25</v>
      </c>
      <c r="B10" s="29"/>
      <c r="C10" s="75">
        <v>7242</v>
      </c>
      <c r="D10" s="75">
        <v>7989</v>
      </c>
      <c r="E10" s="75">
        <v>9747</v>
      </c>
      <c r="F10" s="75">
        <v>7933</v>
      </c>
      <c r="G10" s="75">
        <v>7681</v>
      </c>
      <c r="H10" s="75">
        <v>6693</v>
      </c>
      <c r="I10" s="75">
        <v>7814</v>
      </c>
      <c r="J10" s="75">
        <v>7829</v>
      </c>
      <c r="K10" s="112">
        <v>4935</v>
      </c>
      <c r="L10" s="75">
        <v>5065</v>
      </c>
      <c r="M10" s="75">
        <v>8729</v>
      </c>
    </row>
    <row r="11" spans="1:13" s="6" customFormat="1" ht="11" thickBot="1">
      <c r="A11" s="25" t="s">
        <v>26</v>
      </c>
      <c r="B11" s="29"/>
      <c r="C11" s="75">
        <v>27094</v>
      </c>
      <c r="D11" s="75">
        <v>21004</v>
      </c>
      <c r="E11" s="75">
        <v>21546</v>
      </c>
      <c r="F11" s="75">
        <v>20685</v>
      </c>
      <c r="G11" s="75">
        <v>21808</v>
      </c>
      <c r="H11" s="75">
        <v>18191</v>
      </c>
      <c r="I11" s="75">
        <v>19138</v>
      </c>
      <c r="J11" s="75">
        <v>17352</v>
      </c>
      <c r="K11" s="75">
        <v>11994</v>
      </c>
      <c r="L11" s="75">
        <v>10734</v>
      </c>
      <c r="M11" s="75">
        <v>8541</v>
      </c>
    </row>
    <row r="12" spans="1:13" s="6" customFormat="1" ht="11" thickBot="1">
      <c r="A12" s="26" t="s">
        <v>27</v>
      </c>
      <c r="B12" s="30"/>
      <c r="C12" s="76">
        <f t="shared" ref="C12:H12" si="0">SUM(C8:C11)</f>
        <v>440951</v>
      </c>
      <c r="D12" s="76">
        <f t="shared" si="0"/>
        <v>519631</v>
      </c>
      <c r="E12" s="76">
        <f t="shared" si="0"/>
        <v>598974</v>
      </c>
      <c r="F12" s="76">
        <f t="shared" si="0"/>
        <v>486849</v>
      </c>
      <c r="G12" s="76">
        <f t="shared" si="0"/>
        <v>405454</v>
      </c>
      <c r="H12" s="76">
        <f t="shared" si="0"/>
        <v>308541</v>
      </c>
      <c r="I12" s="76">
        <f t="shared" ref="I12:M12" si="1">SUM(I8:I11)</f>
        <v>115845</v>
      </c>
      <c r="J12" s="76">
        <f t="shared" si="1"/>
        <v>126691</v>
      </c>
      <c r="K12" s="76">
        <f t="shared" si="1"/>
        <v>187791</v>
      </c>
      <c r="L12" s="76">
        <f t="shared" si="1"/>
        <v>205725</v>
      </c>
      <c r="M12" s="76">
        <f t="shared" si="1"/>
        <v>267084</v>
      </c>
    </row>
    <row r="13" spans="1:13" s="6" customFormat="1" ht="10.5">
      <c r="A13" s="23" t="s">
        <v>28</v>
      </c>
      <c r="B13" s="24"/>
      <c r="C13" s="76"/>
      <c r="D13" s="76"/>
      <c r="E13" s="76"/>
      <c r="F13" s="76"/>
      <c r="G13" s="76"/>
      <c r="H13" s="76"/>
      <c r="I13" s="76"/>
      <c r="J13" s="76"/>
      <c r="K13" s="76"/>
      <c r="L13" s="76"/>
      <c r="M13" s="76"/>
    </row>
    <row r="14" spans="1:13" s="6" customFormat="1" ht="10.5">
      <c r="A14" s="25" t="s">
        <v>29</v>
      </c>
      <c r="B14" s="29"/>
      <c r="C14" s="75">
        <v>328956</v>
      </c>
      <c r="D14" s="75">
        <v>319682</v>
      </c>
      <c r="E14" s="75">
        <v>318961</v>
      </c>
      <c r="F14" s="75">
        <v>301865</v>
      </c>
      <c r="G14" s="75">
        <v>279455</v>
      </c>
      <c r="H14" s="75">
        <v>277377</v>
      </c>
      <c r="I14" s="75">
        <v>255310</v>
      </c>
      <c r="J14" s="75">
        <v>237862</v>
      </c>
      <c r="K14" s="112">
        <v>201197</v>
      </c>
      <c r="L14" s="75">
        <v>177429</v>
      </c>
      <c r="M14" s="75">
        <v>146972</v>
      </c>
    </row>
    <row r="15" spans="1:13" s="6" customFormat="1" ht="11" thickBot="1">
      <c r="A15" s="25" t="s">
        <v>30</v>
      </c>
      <c r="B15" s="29"/>
      <c r="C15" s="77">
        <v>1312101</v>
      </c>
      <c r="D15" s="77">
        <v>1325854</v>
      </c>
      <c r="E15" s="77">
        <v>1222573</v>
      </c>
      <c r="F15" s="77">
        <v>1174186</v>
      </c>
      <c r="G15" s="77">
        <v>1094610</v>
      </c>
      <c r="H15" s="77">
        <v>1004288</v>
      </c>
      <c r="I15" s="77">
        <v>913320</v>
      </c>
      <c r="J15" s="77">
        <v>851529</v>
      </c>
      <c r="K15" s="77">
        <v>760381</v>
      </c>
      <c r="L15" s="77">
        <v>746271</v>
      </c>
      <c r="M15" s="77">
        <v>747908</v>
      </c>
    </row>
    <row r="16" spans="1:13" s="6" customFormat="1" ht="10.5">
      <c r="A16" s="26" t="s">
        <v>31</v>
      </c>
      <c r="B16" s="30"/>
      <c r="C16" s="75">
        <f t="shared" ref="C16:H16" si="2">SUM(C14:C15)</f>
        <v>1641057</v>
      </c>
      <c r="D16" s="75">
        <f t="shared" si="2"/>
        <v>1645536</v>
      </c>
      <c r="E16" s="75">
        <f t="shared" si="2"/>
        <v>1541534</v>
      </c>
      <c r="F16" s="75">
        <f t="shared" si="2"/>
        <v>1476051</v>
      </c>
      <c r="G16" s="75">
        <f t="shared" si="2"/>
        <v>1374065</v>
      </c>
      <c r="H16" s="75">
        <f t="shared" si="2"/>
        <v>1281665</v>
      </c>
      <c r="I16" s="75">
        <f t="shared" ref="I16:M16" si="3">SUM(I14:I15)</f>
        <v>1168630</v>
      </c>
      <c r="J16" s="75">
        <f t="shared" si="3"/>
        <v>1089391</v>
      </c>
      <c r="K16" s="75">
        <f t="shared" si="3"/>
        <v>961578</v>
      </c>
      <c r="L16" s="75">
        <f t="shared" si="3"/>
        <v>923700</v>
      </c>
      <c r="M16" s="75">
        <f t="shared" si="3"/>
        <v>894880</v>
      </c>
    </row>
    <row r="17" spans="1:13" s="6" customFormat="1" ht="10.5">
      <c r="A17" s="23" t="s">
        <v>32</v>
      </c>
      <c r="B17" s="24"/>
      <c r="C17" s="28">
        <v>8626</v>
      </c>
      <c r="D17" s="28">
        <v>8757</v>
      </c>
      <c r="E17" s="28">
        <v>8095</v>
      </c>
      <c r="F17" s="28">
        <v>7914</v>
      </c>
      <c r="G17" s="28">
        <v>7447</v>
      </c>
      <c r="H17" s="28">
        <v>6974</v>
      </c>
      <c r="I17" s="28">
        <v>6293</v>
      </c>
      <c r="J17" s="75">
        <v>5880</v>
      </c>
      <c r="K17" s="28">
        <v>5134</v>
      </c>
      <c r="L17" s="75">
        <v>5316</v>
      </c>
      <c r="M17" s="75">
        <v>5346</v>
      </c>
    </row>
    <row r="18" spans="1:13" s="6" customFormat="1" ht="10.5">
      <c r="A18" s="23" t="s">
        <v>33</v>
      </c>
      <c r="B18" s="24"/>
      <c r="C18" s="28">
        <v>1117</v>
      </c>
      <c r="D18" s="28">
        <v>1086</v>
      </c>
      <c r="E18" s="28">
        <v>1085</v>
      </c>
      <c r="F18" s="28">
        <v>1789</v>
      </c>
      <c r="G18" s="28">
        <v>1572</v>
      </c>
      <c r="H18" s="28">
        <v>1318</v>
      </c>
      <c r="I18" s="28">
        <v>1478</v>
      </c>
      <c r="J18" s="75">
        <v>1382</v>
      </c>
      <c r="K18" s="113">
        <v>613</v>
      </c>
      <c r="L18" s="75">
        <v>601</v>
      </c>
      <c r="M18" s="75">
        <v>619</v>
      </c>
    </row>
    <row r="19" spans="1:13" s="6" customFormat="1" ht="10.5">
      <c r="A19" s="23" t="s">
        <v>34</v>
      </c>
      <c r="B19" s="24"/>
      <c r="C19" s="28">
        <v>80509</v>
      </c>
      <c r="D19" s="28">
        <v>80509</v>
      </c>
      <c r="E19" s="28">
        <v>80509</v>
      </c>
      <c r="F19" s="28">
        <v>80509</v>
      </c>
      <c r="G19" s="28">
        <v>80509</v>
      </c>
      <c r="H19" s="28">
        <v>80509</v>
      </c>
      <c r="I19" s="28">
        <v>80509</v>
      </c>
      <c r="J19" s="75">
        <v>80509</v>
      </c>
      <c r="K19" s="28">
        <v>89164</v>
      </c>
      <c r="L19" s="75">
        <v>89841</v>
      </c>
      <c r="M19" s="75">
        <v>89256</v>
      </c>
    </row>
    <row r="20" spans="1:13" s="6" customFormat="1" ht="10.5">
      <c r="A20" s="23" t="s">
        <v>35</v>
      </c>
      <c r="B20" s="24"/>
      <c r="C20" s="28">
        <v>207</v>
      </c>
      <c r="D20" s="28">
        <v>577</v>
      </c>
      <c r="E20" s="28">
        <v>853</v>
      </c>
      <c r="F20" s="28">
        <v>160</v>
      </c>
      <c r="G20" s="28">
        <v>310</v>
      </c>
      <c r="H20" s="28">
        <v>605</v>
      </c>
      <c r="I20" s="28">
        <v>1135</v>
      </c>
      <c r="J20" s="75">
        <v>1173</v>
      </c>
      <c r="K20" s="113">
        <v>0</v>
      </c>
      <c r="L20" s="75">
        <v>0</v>
      </c>
      <c r="M20" s="75">
        <v>211</v>
      </c>
    </row>
    <row r="21" spans="1:13" s="6" customFormat="1" ht="10.5">
      <c r="A21" s="23" t="s">
        <v>36</v>
      </c>
      <c r="B21" s="24"/>
      <c r="C21" s="28">
        <v>110080</v>
      </c>
      <c r="D21" s="28">
        <v>124705</v>
      </c>
      <c r="E21" s="28">
        <v>224579</v>
      </c>
      <c r="F21" s="28">
        <v>173962</v>
      </c>
      <c r="G21" s="28">
        <v>38953</v>
      </c>
      <c r="H21" s="28">
        <v>53151</v>
      </c>
      <c r="I21" s="28">
        <v>107841</v>
      </c>
      <c r="J21" s="75">
        <v>113938</v>
      </c>
      <c r="K21" s="28">
        <v>153065</v>
      </c>
      <c r="L21" s="75">
        <v>12569</v>
      </c>
      <c r="M21" s="75">
        <v>12581</v>
      </c>
    </row>
    <row r="22" spans="1:13" s="6" customFormat="1" ht="10.5">
      <c r="A22" s="23" t="s">
        <v>37</v>
      </c>
      <c r="B22" s="24"/>
      <c r="C22" s="75">
        <v>0</v>
      </c>
      <c r="D22" s="75">
        <v>0</v>
      </c>
      <c r="E22" s="75">
        <v>0</v>
      </c>
      <c r="F22" s="75">
        <v>0</v>
      </c>
      <c r="G22" s="75">
        <v>0</v>
      </c>
      <c r="H22" s="75">
        <v>0</v>
      </c>
      <c r="I22" s="75">
        <v>0</v>
      </c>
      <c r="J22" s="75">
        <v>0</v>
      </c>
      <c r="K22" s="112">
        <v>0</v>
      </c>
      <c r="L22" s="75">
        <v>0</v>
      </c>
      <c r="M22" s="75">
        <v>20075</v>
      </c>
    </row>
    <row r="23" spans="1:13" s="6" customFormat="1" ht="11" thickBot="1">
      <c r="A23" s="23" t="s">
        <v>38</v>
      </c>
      <c r="B23" s="24"/>
      <c r="C23" s="75">
        <v>20613</v>
      </c>
      <c r="D23" s="75">
        <v>31157</v>
      </c>
      <c r="E23" s="75">
        <v>7090</v>
      </c>
      <c r="F23" s="75">
        <v>9701</v>
      </c>
      <c r="G23" s="75">
        <v>9038</v>
      </c>
      <c r="H23" s="75">
        <v>8598</v>
      </c>
      <c r="I23" s="75">
        <v>8726</v>
      </c>
      <c r="J23" s="75">
        <v>9266</v>
      </c>
      <c r="K23" s="75">
        <v>5735</v>
      </c>
      <c r="L23" s="75">
        <v>5872</v>
      </c>
      <c r="M23" s="75">
        <v>7915</v>
      </c>
    </row>
    <row r="24" spans="1:13" s="6" customFormat="1" ht="11" thickBot="1">
      <c r="A24" s="26" t="s">
        <v>39</v>
      </c>
      <c r="B24" s="30"/>
      <c r="C24" s="78">
        <f t="shared" ref="C24:H24" si="4">C12+SUM(C16:C23)</f>
        <v>2303160</v>
      </c>
      <c r="D24" s="78">
        <f t="shared" si="4"/>
        <v>2411958</v>
      </c>
      <c r="E24" s="78">
        <f t="shared" si="4"/>
        <v>2462719</v>
      </c>
      <c r="F24" s="78">
        <f t="shared" si="4"/>
        <v>2236935</v>
      </c>
      <c r="G24" s="78">
        <f t="shared" si="4"/>
        <v>1917348</v>
      </c>
      <c r="H24" s="78">
        <f t="shared" si="4"/>
        <v>1741361</v>
      </c>
      <c r="I24" s="78">
        <f t="shared" ref="I24:M24" si="5">I12+SUM(I16:I23)</f>
        <v>1490457</v>
      </c>
      <c r="J24" s="78">
        <f t="shared" si="5"/>
        <v>1428230</v>
      </c>
      <c r="K24" s="78">
        <f t="shared" si="5"/>
        <v>1403080</v>
      </c>
      <c r="L24" s="78">
        <f t="shared" si="5"/>
        <v>1243624</v>
      </c>
      <c r="M24" s="78">
        <f t="shared" si="5"/>
        <v>1297967</v>
      </c>
    </row>
    <row r="25" spans="1:13" s="6" customFormat="1" ht="11" thickTop="1">
      <c r="A25" s="106" t="s">
        <v>40</v>
      </c>
      <c r="B25" s="22"/>
      <c r="C25" s="27"/>
      <c r="D25" s="27"/>
      <c r="E25" s="27"/>
      <c r="F25" s="27"/>
      <c r="G25" s="27"/>
      <c r="H25" s="27"/>
      <c r="I25" s="28"/>
      <c r="J25" s="28"/>
      <c r="K25" s="28"/>
      <c r="L25" s="28"/>
      <c r="M25" s="28"/>
    </row>
    <row r="26" spans="1:13" s="6" customFormat="1" ht="10.5">
      <c r="A26" s="23" t="s">
        <v>41</v>
      </c>
      <c r="B26" s="24"/>
      <c r="C26" s="27"/>
      <c r="D26" s="27"/>
      <c r="E26" s="27"/>
      <c r="F26" s="27"/>
      <c r="G26" s="27"/>
      <c r="H26" s="27"/>
      <c r="I26" s="28"/>
      <c r="J26" s="28"/>
      <c r="K26" s="28"/>
      <c r="L26" s="28"/>
      <c r="M26" s="28"/>
    </row>
    <row r="27" spans="1:13" s="6" customFormat="1" ht="10.5">
      <c r="A27" s="25" t="s">
        <v>42</v>
      </c>
      <c r="B27" s="29"/>
      <c r="C27" s="108">
        <v>44282</v>
      </c>
      <c r="D27" s="108">
        <v>44348</v>
      </c>
      <c r="E27" s="108">
        <v>39831</v>
      </c>
      <c r="F27" s="108">
        <v>36995</v>
      </c>
      <c r="G27" s="108">
        <v>33969</v>
      </c>
      <c r="H27" s="108">
        <v>33162</v>
      </c>
      <c r="I27" s="108">
        <v>34654</v>
      </c>
      <c r="J27" s="108">
        <v>30854</v>
      </c>
      <c r="K27" s="108">
        <v>30282</v>
      </c>
      <c r="L27" s="108">
        <v>30014</v>
      </c>
      <c r="M27" s="108">
        <v>23765</v>
      </c>
    </row>
    <row r="28" spans="1:13" s="6" customFormat="1" ht="10.5">
      <c r="A28" s="25" t="s">
        <v>43</v>
      </c>
      <c r="B28" s="29"/>
      <c r="C28" s="28">
        <v>23901</v>
      </c>
      <c r="D28" s="28">
        <v>25044</v>
      </c>
      <c r="E28" s="28">
        <v>28241</v>
      </c>
      <c r="F28" s="28">
        <v>24485</v>
      </c>
      <c r="G28" s="28">
        <v>23511</v>
      </c>
      <c r="H28" s="28">
        <v>23855</v>
      </c>
      <c r="I28" s="28">
        <v>23276</v>
      </c>
      <c r="J28" s="75">
        <v>19587</v>
      </c>
      <c r="K28" s="28">
        <v>17008</v>
      </c>
      <c r="L28" s="75">
        <v>15757</v>
      </c>
      <c r="M28" s="75">
        <v>15219</v>
      </c>
    </row>
    <row r="29" spans="1:13" s="6" customFormat="1" ht="10.5">
      <c r="A29" s="25" t="s">
        <v>44</v>
      </c>
      <c r="B29" s="29"/>
      <c r="C29" s="28">
        <v>15460</v>
      </c>
      <c r="D29" s="28">
        <v>11749</v>
      </c>
      <c r="E29" s="28">
        <v>12656</v>
      </c>
      <c r="F29" s="28">
        <v>10567</v>
      </c>
      <c r="G29" s="28">
        <v>10465</v>
      </c>
      <c r="H29" s="28">
        <v>10661</v>
      </c>
      <c r="I29" s="28">
        <v>10420</v>
      </c>
      <c r="J29" s="75">
        <v>9920</v>
      </c>
      <c r="K29" s="75">
        <v>8032</v>
      </c>
      <c r="L29" s="75">
        <v>6711</v>
      </c>
      <c r="M29" s="75">
        <v>6168</v>
      </c>
    </row>
    <row r="30" spans="1:13" s="6" customFormat="1" ht="10.5">
      <c r="A30" s="25" t="s">
        <v>45</v>
      </c>
      <c r="B30" s="29"/>
      <c r="C30" s="28">
        <v>6255</v>
      </c>
      <c r="D30" s="28">
        <v>5384</v>
      </c>
      <c r="E30" s="28">
        <v>5779</v>
      </c>
      <c r="F30" s="28">
        <v>3828</v>
      </c>
      <c r="G30" s="28">
        <v>4375</v>
      </c>
      <c r="H30" s="28">
        <v>4902</v>
      </c>
      <c r="I30" s="28">
        <v>5011</v>
      </c>
      <c r="J30" s="75">
        <v>5749</v>
      </c>
      <c r="K30" s="28">
        <v>5521</v>
      </c>
      <c r="L30" s="75">
        <v>6137</v>
      </c>
      <c r="M30" s="75">
        <v>7187</v>
      </c>
    </row>
    <row r="31" spans="1:13" s="6" customFormat="1" ht="11" thickBot="1">
      <c r="A31" s="25" t="s">
        <v>46</v>
      </c>
      <c r="B31" s="29"/>
      <c r="C31" s="28">
        <v>0</v>
      </c>
      <c r="D31" s="28">
        <v>0</v>
      </c>
      <c r="E31" s="28">
        <v>0</v>
      </c>
      <c r="F31" s="28">
        <v>0</v>
      </c>
      <c r="G31" s="28">
        <v>0</v>
      </c>
      <c r="H31" s="28">
        <v>0</v>
      </c>
      <c r="I31" s="28">
        <v>0</v>
      </c>
      <c r="J31" s="75">
        <v>0</v>
      </c>
      <c r="K31" s="28">
        <v>0</v>
      </c>
      <c r="L31" s="75">
        <v>0</v>
      </c>
      <c r="M31" s="75">
        <v>49000</v>
      </c>
    </row>
    <row r="32" spans="1:13" s="6" customFormat="1" ht="10.5">
      <c r="A32" s="26" t="s">
        <v>47</v>
      </c>
      <c r="B32" s="30"/>
      <c r="C32" s="76">
        <f t="shared" ref="C32:H32" si="6">SUM(C27:C31)</f>
        <v>89898</v>
      </c>
      <c r="D32" s="76">
        <f t="shared" si="6"/>
        <v>86525</v>
      </c>
      <c r="E32" s="76">
        <f t="shared" si="6"/>
        <v>86507</v>
      </c>
      <c r="F32" s="76">
        <f t="shared" si="6"/>
        <v>75875</v>
      </c>
      <c r="G32" s="76">
        <f t="shared" si="6"/>
        <v>72320</v>
      </c>
      <c r="H32" s="76">
        <f t="shared" si="6"/>
        <v>72580</v>
      </c>
      <c r="I32" s="76">
        <f t="shared" ref="I32:L32" si="7">SUM(I27:I31)</f>
        <v>73361</v>
      </c>
      <c r="J32" s="76">
        <f t="shared" si="7"/>
        <v>66110</v>
      </c>
      <c r="K32" s="76">
        <f t="shared" si="7"/>
        <v>60843</v>
      </c>
      <c r="L32" s="76">
        <f t="shared" si="7"/>
        <v>58619</v>
      </c>
      <c r="M32" s="76">
        <f>SUM(M27:M31)</f>
        <v>101339</v>
      </c>
    </row>
    <row r="33" spans="1:13" s="6" customFormat="1" ht="10.5">
      <c r="A33" s="23" t="s">
        <v>48</v>
      </c>
      <c r="B33" s="24"/>
      <c r="C33" s="28">
        <v>20459</v>
      </c>
      <c r="D33" s="28">
        <v>22236</v>
      </c>
      <c r="E33" s="28">
        <v>23215</v>
      </c>
      <c r="F33" s="28">
        <v>24766</v>
      </c>
      <c r="G33" s="28">
        <v>24206</v>
      </c>
      <c r="H33" s="28">
        <v>24495</v>
      </c>
      <c r="I33" s="28">
        <v>22996</v>
      </c>
      <c r="J33" s="75">
        <v>23925</v>
      </c>
      <c r="K33" s="75">
        <v>22142</v>
      </c>
      <c r="L33" s="75">
        <v>16248</v>
      </c>
      <c r="M33" s="75">
        <v>14444</v>
      </c>
    </row>
    <row r="34" spans="1:13" s="6" customFormat="1" ht="10.5">
      <c r="A34" s="23" t="s">
        <v>49</v>
      </c>
      <c r="B34" s="24"/>
      <c r="C34" s="28">
        <v>6216</v>
      </c>
      <c r="D34" s="28">
        <v>8550</v>
      </c>
      <c r="E34" s="28">
        <v>9779</v>
      </c>
      <c r="F34" s="28">
        <v>12884</v>
      </c>
      <c r="G34" s="28">
        <v>13066</v>
      </c>
      <c r="H34" s="28">
        <v>13642</v>
      </c>
      <c r="I34" s="28">
        <v>11523</v>
      </c>
      <c r="J34" s="75">
        <v>11813</v>
      </c>
      <c r="K34" s="75">
        <v>10269</v>
      </c>
      <c r="L34" s="75">
        <v>9650</v>
      </c>
      <c r="M34" s="75">
        <v>9792</v>
      </c>
    </row>
    <row r="35" spans="1:13" s="6" customFormat="1" ht="10.5">
      <c r="A35" s="23" t="s">
        <v>50</v>
      </c>
      <c r="B35" s="24"/>
      <c r="C35" s="28">
        <v>1412166</v>
      </c>
      <c r="D35" s="28">
        <v>1481035</v>
      </c>
      <c r="E35" s="28">
        <v>1492993</v>
      </c>
      <c r="F35" s="28">
        <v>1272225</v>
      </c>
      <c r="G35" s="28">
        <v>1123134</v>
      </c>
      <c r="H35" s="28">
        <v>883510</v>
      </c>
      <c r="I35" s="28">
        <v>805332</v>
      </c>
      <c r="J35" s="75">
        <v>728473</v>
      </c>
      <c r="K35" s="75">
        <v>695308</v>
      </c>
      <c r="L35" s="75">
        <v>520968</v>
      </c>
      <c r="M35" s="75">
        <v>517178</v>
      </c>
    </row>
    <row r="36" spans="1:13" s="6" customFormat="1" ht="10.5">
      <c r="A36" s="23" t="s">
        <v>51</v>
      </c>
      <c r="B36" s="24"/>
      <c r="C36" s="28">
        <v>67878</v>
      </c>
      <c r="D36" s="28">
        <v>73660</v>
      </c>
      <c r="E36" s="28">
        <v>76527</v>
      </c>
      <c r="F36" s="28">
        <v>62296</v>
      </c>
      <c r="G36" s="28">
        <v>56948</v>
      </c>
      <c r="H36" s="28">
        <v>60448</v>
      </c>
      <c r="I36" s="28">
        <v>55000</v>
      </c>
      <c r="J36" s="75">
        <v>57137</v>
      </c>
      <c r="K36" s="75">
        <v>58121</v>
      </c>
      <c r="L36" s="75">
        <v>52515</v>
      </c>
      <c r="M36" s="75">
        <v>50547</v>
      </c>
    </row>
    <row r="37" spans="1:13" s="6" customFormat="1" ht="11" thickBot="1">
      <c r="A37" s="23" t="s">
        <v>52</v>
      </c>
      <c r="B37" s="24"/>
      <c r="C37" s="40">
        <v>10088</v>
      </c>
      <c r="D37" s="40">
        <v>5007</v>
      </c>
      <c r="E37" s="40">
        <v>4927</v>
      </c>
      <c r="F37" s="40">
        <v>5231</v>
      </c>
      <c r="G37" s="40">
        <v>9057</v>
      </c>
      <c r="H37" s="40">
        <v>8362</v>
      </c>
      <c r="I37" s="40">
        <v>8561</v>
      </c>
      <c r="J37" s="77">
        <v>8704</v>
      </c>
      <c r="K37" s="77">
        <v>7267</v>
      </c>
      <c r="L37" s="77">
        <v>7491</v>
      </c>
      <c r="M37" s="77">
        <v>7667</v>
      </c>
    </row>
    <row r="38" spans="1:13" s="6" customFormat="1" ht="11" thickBot="1">
      <c r="A38" s="26" t="s">
        <v>53</v>
      </c>
      <c r="B38" s="30"/>
      <c r="C38" s="40">
        <f t="shared" ref="C38:H38" si="8">SUM(C32:C37)</f>
        <v>1606705</v>
      </c>
      <c r="D38" s="40">
        <f t="shared" si="8"/>
        <v>1677013</v>
      </c>
      <c r="E38" s="40">
        <f t="shared" si="8"/>
        <v>1693948</v>
      </c>
      <c r="F38" s="40">
        <f t="shared" si="8"/>
        <v>1453277</v>
      </c>
      <c r="G38" s="40">
        <f t="shared" si="8"/>
        <v>1298731</v>
      </c>
      <c r="H38" s="40">
        <f t="shared" si="8"/>
        <v>1063037</v>
      </c>
      <c r="I38" s="40">
        <f t="shared" ref="I38:M38" si="9">SUM(I32:I37)</f>
        <v>976773</v>
      </c>
      <c r="J38" s="40">
        <f t="shared" si="9"/>
        <v>896162</v>
      </c>
      <c r="K38" s="40">
        <f t="shared" si="9"/>
        <v>853950</v>
      </c>
      <c r="L38" s="40">
        <f t="shared" si="9"/>
        <v>665491</v>
      </c>
      <c r="M38" s="40">
        <f t="shared" si="9"/>
        <v>700967</v>
      </c>
    </row>
    <row r="39" spans="1:13" s="6" customFormat="1" ht="10.5">
      <c r="A39" s="23" t="s">
        <v>54</v>
      </c>
      <c r="B39" s="24"/>
      <c r="C39" s="39"/>
      <c r="D39" s="39"/>
      <c r="E39" s="39"/>
      <c r="F39" s="39"/>
      <c r="G39" s="39"/>
      <c r="H39" s="39"/>
      <c r="I39" s="31"/>
      <c r="J39" s="31"/>
      <c r="K39" s="31"/>
      <c r="L39" s="31"/>
      <c r="M39" s="31"/>
    </row>
    <row r="40" spans="1:13" s="6" customFormat="1" ht="10.5">
      <c r="A40" s="23" t="s">
        <v>55</v>
      </c>
      <c r="B40" s="24"/>
      <c r="C40" s="39"/>
      <c r="D40" s="39"/>
      <c r="E40" s="39"/>
      <c r="F40" s="39"/>
      <c r="G40" s="39"/>
      <c r="H40" s="39"/>
      <c r="I40" s="31"/>
      <c r="J40" s="31"/>
      <c r="K40" s="31"/>
      <c r="L40" s="31"/>
      <c r="M40" s="31"/>
    </row>
    <row r="41" spans="1:13" s="6" customFormat="1" ht="21">
      <c r="A41" s="25" t="s">
        <v>225</v>
      </c>
      <c r="B41" s="29"/>
      <c r="C41" s="75">
        <v>0</v>
      </c>
      <c r="D41" s="75">
        <v>0</v>
      </c>
      <c r="E41" s="75">
        <v>0</v>
      </c>
      <c r="F41" s="75">
        <v>0</v>
      </c>
      <c r="G41" s="75">
        <v>0</v>
      </c>
      <c r="H41" s="75">
        <v>0</v>
      </c>
      <c r="I41" s="75">
        <v>0</v>
      </c>
      <c r="J41" s="75">
        <v>0</v>
      </c>
      <c r="K41" s="75">
        <v>0</v>
      </c>
      <c r="L41" s="75">
        <v>0</v>
      </c>
      <c r="M41" s="75">
        <v>0</v>
      </c>
    </row>
    <row r="42" spans="1:13" s="6" customFormat="1" ht="21">
      <c r="A42" s="25" t="s">
        <v>226</v>
      </c>
      <c r="B42" s="29"/>
      <c r="C42" s="75">
        <v>0</v>
      </c>
      <c r="D42" s="75">
        <v>0</v>
      </c>
      <c r="E42" s="75">
        <v>0</v>
      </c>
      <c r="F42" s="75">
        <v>0</v>
      </c>
      <c r="G42" s="75">
        <v>0</v>
      </c>
      <c r="H42" s="75">
        <v>0</v>
      </c>
      <c r="I42" s="75">
        <v>0</v>
      </c>
      <c r="J42" s="75">
        <v>0</v>
      </c>
      <c r="K42" s="75">
        <v>0</v>
      </c>
      <c r="L42" s="75">
        <v>0</v>
      </c>
      <c r="M42" s="75">
        <v>0</v>
      </c>
    </row>
    <row r="43" spans="1:13" s="6" customFormat="1" ht="22.5" customHeight="1">
      <c r="A43" s="25" t="s">
        <v>227</v>
      </c>
      <c r="B43" s="29"/>
      <c r="C43" s="75">
        <v>10</v>
      </c>
      <c r="D43" s="75">
        <v>10</v>
      </c>
      <c r="E43" s="75">
        <v>9</v>
      </c>
      <c r="F43" s="75">
        <v>9</v>
      </c>
      <c r="G43" s="75">
        <v>8</v>
      </c>
      <c r="H43" s="75">
        <v>8</v>
      </c>
      <c r="I43" s="75">
        <v>0</v>
      </c>
      <c r="J43" s="75">
        <v>0</v>
      </c>
      <c r="K43" s="75">
        <v>0</v>
      </c>
      <c r="L43" s="75">
        <v>0</v>
      </c>
      <c r="M43" s="75">
        <v>0</v>
      </c>
    </row>
    <row r="44" spans="1:13" s="6" customFormat="1" ht="22.5" customHeight="1">
      <c r="A44" s="25" t="s">
        <v>228</v>
      </c>
      <c r="B44" s="29"/>
      <c r="C44" s="75">
        <v>0</v>
      </c>
      <c r="D44" s="75">
        <v>0</v>
      </c>
      <c r="E44" s="75">
        <v>0</v>
      </c>
      <c r="F44" s="75">
        <v>0</v>
      </c>
      <c r="G44" s="75">
        <v>0</v>
      </c>
      <c r="H44" s="75">
        <v>0</v>
      </c>
      <c r="I44" s="75">
        <v>0</v>
      </c>
      <c r="J44" s="75">
        <v>0</v>
      </c>
      <c r="K44" s="75">
        <v>0</v>
      </c>
      <c r="L44" s="75">
        <v>0</v>
      </c>
      <c r="M44" s="75">
        <v>0</v>
      </c>
    </row>
    <row r="45" spans="1:13" s="6" customFormat="1" ht="10.5">
      <c r="A45" s="25" t="s">
        <v>56</v>
      </c>
      <c r="B45" s="29"/>
      <c r="C45" s="75">
        <v>1054529</v>
      </c>
      <c r="D45" s="75">
        <v>1049087</v>
      </c>
      <c r="E45" s="75">
        <v>1043420</v>
      </c>
      <c r="F45" s="75">
        <v>1038740</v>
      </c>
      <c r="G45" s="75">
        <v>846078</v>
      </c>
      <c r="H45" s="75">
        <v>875373</v>
      </c>
      <c r="I45" s="75">
        <v>678058</v>
      </c>
      <c r="J45" s="75">
        <v>673955</v>
      </c>
      <c r="K45" s="75">
        <v>669707</v>
      </c>
      <c r="L45" s="75">
        <v>665635</v>
      </c>
      <c r="M45" s="75">
        <v>661897</v>
      </c>
    </row>
    <row r="46" spans="1:13" s="6" customFormat="1" ht="10.5">
      <c r="A46" s="25" t="s">
        <v>57</v>
      </c>
      <c r="B46" s="29"/>
      <c r="C46" s="28">
        <v>-174689</v>
      </c>
      <c r="D46" s="28">
        <v>-105752</v>
      </c>
      <c r="E46" s="28">
        <v>-42706</v>
      </c>
      <c r="F46" s="28">
        <v>-27784</v>
      </c>
      <c r="G46" s="28">
        <v>-15383</v>
      </c>
      <c r="H46" s="28">
        <v>6120</v>
      </c>
      <c r="I46" s="28">
        <v>1466</v>
      </c>
      <c r="J46" s="75">
        <v>15768</v>
      </c>
      <c r="K46" s="75">
        <v>-4900</v>
      </c>
      <c r="L46" s="75">
        <v>-13717</v>
      </c>
      <c r="M46" s="75">
        <v>-18863</v>
      </c>
    </row>
    <row r="47" spans="1:13" s="6" customFormat="1" ht="11" thickBot="1">
      <c r="A47" s="25" t="s">
        <v>58</v>
      </c>
      <c r="B47" s="29"/>
      <c r="C47" s="40">
        <v>-236855</v>
      </c>
      <c r="D47" s="40">
        <v>-260402</v>
      </c>
      <c r="E47" s="40">
        <v>-282569</v>
      </c>
      <c r="F47" s="40">
        <v>-278132</v>
      </c>
      <c r="G47" s="40">
        <v>-263795</v>
      </c>
      <c r="H47" s="40">
        <v>-255338</v>
      </c>
      <c r="I47" s="40">
        <v>-220816</v>
      </c>
      <c r="J47" s="77">
        <v>-213237</v>
      </c>
      <c r="K47" s="77">
        <v>-173523</v>
      </c>
      <c r="L47" s="77">
        <v>-135004</v>
      </c>
      <c r="M47" s="77">
        <v>-109456</v>
      </c>
    </row>
    <row r="48" spans="1:13" s="6" customFormat="1" ht="10.5">
      <c r="A48" s="26" t="s">
        <v>59</v>
      </c>
      <c r="B48" s="30"/>
      <c r="C48" s="28">
        <f t="shared" ref="C48:H48" si="10">SUM(C41:C47)</f>
        <v>642995</v>
      </c>
      <c r="D48" s="28">
        <f t="shared" si="10"/>
        <v>682943</v>
      </c>
      <c r="E48" s="28">
        <f t="shared" si="10"/>
        <v>718154</v>
      </c>
      <c r="F48" s="28">
        <f t="shared" si="10"/>
        <v>732833</v>
      </c>
      <c r="G48" s="28">
        <f t="shared" si="10"/>
        <v>566908</v>
      </c>
      <c r="H48" s="28">
        <f t="shared" si="10"/>
        <v>626163</v>
      </c>
      <c r="I48" s="28">
        <f t="shared" ref="I48:M48" si="11">SUM(I41:I47)</f>
        <v>458708</v>
      </c>
      <c r="J48" s="28">
        <f t="shared" si="11"/>
        <v>476486</v>
      </c>
      <c r="K48" s="28">
        <f t="shared" si="11"/>
        <v>491284</v>
      </c>
      <c r="L48" s="28">
        <f t="shared" si="11"/>
        <v>516914</v>
      </c>
      <c r="M48" s="28">
        <f t="shared" si="11"/>
        <v>533578</v>
      </c>
    </row>
    <row r="49" spans="1:13" s="6" customFormat="1" ht="11" thickBot="1">
      <c r="A49" s="26" t="s">
        <v>60</v>
      </c>
      <c r="B49" s="30"/>
      <c r="C49" s="40">
        <v>53460</v>
      </c>
      <c r="D49" s="40">
        <v>52002</v>
      </c>
      <c r="E49" s="40">
        <v>50617</v>
      </c>
      <c r="F49" s="40">
        <v>50825</v>
      </c>
      <c r="G49" s="40">
        <v>51709</v>
      </c>
      <c r="H49" s="40">
        <v>52161</v>
      </c>
      <c r="I49" s="40">
        <v>54976</v>
      </c>
      <c r="J49" s="77">
        <v>55582</v>
      </c>
      <c r="K49" s="77">
        <v>57846</v>
      </c>
      <c r="L49" s="77">
        <v>61219</v>
      </c>
      <c r="M49" s="77">
        <v>63422</v>
      </c>
    </row>
    <row r="50" spans="1:13" s="6" customFormat="1" ht="11" thickBot="1">
      <c r="A50" s="26" t="s">
        <v>61</v>
      </c>
      <c r="B50" s="30"/>
      <c r="C50" s="79">
        <f t="shared" ref="C50:H50" si="12">C49+C48+C38</f>
        <v>2303160</v>
      </c>
      <c r="D50" s="79">
        <f t="shared" si="12"/>
        <v>2411958</v>
      </c>
      <c r="E50" s="79">
        <f t="shared" si="12"/>
        <v>2462719</v>
      </c>
      <c r="F50" s="79">
        <f t="shared" si="12"/>
        <v>2236935</v>
      </c>
      <c r="G50" s="79">
        <f t="shared" si="12"/>
        <v>1917348</v>
      </c>
      <c r="H50" s="79">
        <f t="shared" si="12"/>
        <v>1741361</v>
      </c>
      <c r="I50" s="79">
        <f t="shared" ref="I50:M50" si="13">I49+I48+I38</f>
        <v>1490457</v>
      </c>
      <c r="J50" s="79">
        <f t="shared" si="13"/>
        <v>1428230</v>
      </c>
      <c r="K50" s="79">
        <f t="shared" si="13"/>
        <v>1403080</v>
      </c>
      <c r="L50" s="79">
        <f t="shared" si="13"/>
        <v>1243624</v>
      </c>
      <c r="M50" s="79">
        <f t="shared" si="13"/>
        <v>1297967</v>
      </c>
    </row>
    <row r="51" spans="1:13" ht="15" thickTop="1">
      <c r="C51" s="3"/>
      <c r="D51" s="3"/>
      <c r="E51" s="3"/>
      <c r="F51" s="3"/>
      <c r="G51" s="3"/>
      <c r="H51" s="3"/>
    </row>
  </sheetData>
  <mergeCells count="2">
    <mergeCell ref="A2:M2"/>
    <mergeCell ref="F4:M4"/>
  </mergeCells>
  <conditionalFormatting sqref="A6:B21 I24:M24 I38:M38 I48:M48 I50:M50 A23:B30 A32:B50 I32:M32 I13 I25:I26 I39:I40 J13:M15 J17:M21 J33:M37 J49:M49 J23:M23 J25:M30 J39:M47 H32:H50 H23:H30 H6:H21">
    <cfRule type="expression" dxfId="146" priority="35">
      <formula>IF(COUNTA($A6)=0,0,MOD(SUBTOTAL(103,$A$6:$A6),2)=1)</formula>
    </cfRule>
  </conditionalFormatting>
  <conditionalFormatting sqref="I6:I7">
    <cfRule type="expression" dxfId="145" priority="33">
      <formula>IF(COUNTA($A6)=0,0,MOD(SUBTOTAL(103,$A$6:$A6),2)=1)</formula>
    </cfRule>
  </conditionalFormatting>
  <conditionalFormatting sqref="J6:M11">
    <cfRule type="expression" dxfId="144" priority="32">
      <formula>IF(COUNTA($A6)=0,0,MOD(SUBTOTAL(103,$A$6:$A6),2)=1)</formula>
    </cfRule>
  </conditionalFormatting>
  <conditionalFormatting sqref="I12:M12">
    <cfRule type="expression" dxfId="143" priority="31">
      <formula>IF(COUNTA($A12)=0,0,MOD(SUBTOTAL(103,$A$6:$A12),2)=1)</formula>
    </cfRule>
  </conditionalFormatting>
  <conditionalFormatting sqref="I16:M16">
    <cfRule type="expression" dxfId="142" priority="29">
      <formula>IF(COUNTA($A16)=0,0,MOD(SUBTOTAL(103,$A$6:$A16),2)=1)</formula>
    </cfRule>
  </conditionalFormatting>
  <conditionalFormatting sqref="I8:I11 I23">
    <cfRule type="expression" dxfId="141" priority="22">
      <formula>IF(COUNTA($A8)=0,0,MOD(SUBTOTAL(103,$A$5:$A8),2)=1)</formula>
    </cfRule>
  </conditionalFormatting>
  <conditionalFormatting sqref="I14:I15">
    <cfRule type="expression" dxfId="140" priority="21">
      <formula>IF(COUNTA($A14)=0,0,MOD(SUBTOTAL(103,$A$5:$A14),2)=1)</formula>
    </cfRule>
  </conditionalFormatting>
  <conditionalFormatting sqref="I17:I21">
    <cfRule type="expression" dxfId="139" priority="20">
      <formula>IF(COUNTA($A17)=0,0,MOD(SUBTOTAL(103,$A$5:$A17),2)=1)</formula>
    </cfRule>
  </conditionalFormatting>
  <conditionalFormatting sqref="I27:I30">
    <cfRule type="expression" dxfId="138" priority="19">
      <formula>IF(COUNTA($A27)=0,0,MOD(SUBTOTAL(103,$A$5:$A27),2)=1)</formula>
    </cfRule>
  </conditionalFormatting>
  <conditionalFormatting sqref="I33:I37">
    <cfRule type="expression" dxfId="137" priority="18">
      <formula>IF(COUNTA($A33)=0,0,MOD(SUBTOTAL(103,$A$5:$A33),2)=1)</formula>
    </cfRule>
  </conditionalFormatting>
  <conditionalFormatting sqref="I41:I44">
    <cfRule type="expression" dxfId="136" priority="17">
      <formula>IF(COUNTA($A41)=0,0,MOD(SUBTOTAL(103,$A$6:$A41),2)=1)</formula>
    </cfRule>
  </conditionalFormatting>
  <conditionalFormatting sqref="I45:I47">
    <cfRule type="expression" dxfId="135" priority="16">
      <formula>IF(COUNTA($A45)=0,0,MOD(SUBTOTAL(103,$A$5:$A45),2)=1)</formula>
    </cfRule>
  </conditionalFormatting>
  <conditionalFormatting sqref="I49">
    <cfRule type="expression" dxfId="134" priority="15">
      <formula>IF(COUNTA($A49)=0,0,MOD(SUBTOTAL(103,$A$5:$A49),2)=1)</formula>
    </cfRule>
  </conditionalFormatting>
  <conditionalFormatting sqref="A22:B22 H22">
    <cfRule type="expression" dxfId="133" priority="14">
      <formula>IF(COUNTA($A22)=0,0,MOD(SUBTOTAL(103,$A$6:$A22),2)=1)</formula>
    </cfRule>
  </conditionalFormatting>
  <conditionalFormatting sqref="J22:M22">
    <cfRule type="expression" dxfId="132" priority="13">
      <formula>IF(COUNTA($A22)=0,0,MOD(SUBTOTAL(103,$A$6:$A22),2)=1)</formula>
    </cfRule>
  </conditionalFormatting>
  <conditionalFormatting sqref="I22">
    <cfRule type="expression" dxfId="131" priority="12">
      <formula>IF(COUNTA($A22)=0,0,MOD(SUBTOTAL(103,$A$5:$A22),2)=1)</formula>
    </cfRule>
  </conditionalFormatting>
  <conditionalFormatting sqref="A31:B31 H31">
    <cfRule type="expression" dxfId="130" priority="11">
      <formula>IF(COUNTA($A31)=0,0,MOD(SUBTOTAL(103,$A$6:$A31),2)=1)</formula>
    </cfRule>
  </conditionalFormatting>
  <conditionalFormatting sqref="J31:M31">
    <cfRule type="expression" dxfId="129" priority="10">
      <formula>IF(COUNTA($A31)=0,0,MOD(SUBTOTAL(103,$A$6:$A31),2)=1)</formula>
    </cfRule>
  </conditionalFormatting>
  <conditionalFormatting sqref="I31">
    <cfRule type="expression" dxfId="128" priority="9">
      <formula>IF(COUNTA($A31)=0,0,MOD(SUBTOTAL(103,$A$5:$A31),2)=1)</formula>
    </cfRule>
  </conditionalFormatting>
  <conditionalFormatting sqref="G6:G21 G23:G30 G32:G50">
    <cfRule type="expression" dxfId="127" priority="7">
      <formula>IF(COUNTA($A6)=0,0,MOD(SUBTOTAL(103,$A$6:$A6),2)=1)</formula>
    </cfRule>
  </conditionalFormatting>
  <conditionalFormatting sqref="C22:G22">
    <cfRule type="expression" dxfId="126" priority="6">
      <formula>IF(COUNTA($A22)=0,0,MOD(SUBTOTAL(103,$A$6:$A22),2)=1)</formula>
    </cfRule>
  </conditionalFormatting>
  <conditionalFormatting sqref="C31:G31">
    <cfRule type="expression" dxfId="125" priority="5">
      <formula>IF(COUNTA($A31)=0,0,MOD(SUBTOTAL(103,$A$6:$A31),2)=1)</formula>
    </cfRule>
  </conditionalFormatting>
  <conditionalFormatting sqref="F6:F21 F23:F30 F32:F50">
    <cfRule type="expression" dxfId="124" priority="4">
      <formula>IF(COUNTA($A6)=0,0,MOD(SUBTOTAL(103,$A$6:$A6),2)=1)</formula>
    </cfRule>
  </conditionalFormatting>
  <conditionalFormatting sqref="E6:E21 E23:E30 E32:E50">
    <cfRule type="expression" dxfId="123" priority="3">
      <formula>IF(COUNTA($A6)=0,0,MOD(SUBTOTAL(103,$A$6:$A6),2)=1)</formula>
    </cfRule>
  </conditionalFormatting>
  <conditionalFormatting sqref="D6:D21 D23:D30 D32:D50">
    <cfRule type="expression" dxfId="122" priority="2">
      <formula>IF(COUNTA($A6)=0,0,MOD(SUBTOTAL(103,$A$6:$A6),2)=1)</formula>
    </cfRule>
  </conditionalFormatting>
  <conditionalFormatting sqref="C6:C21 C23:C30 C32:C50">
    <cfRule type="expression" dxfId="121" priority="1">
      <formula>IF(COUNTA($A6)=0,0,MOD(SUBTOTAL(103,$A$6:$A6),2)=1)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8"/>
  <sheetViews>
    <sheetView zoomScaleNormal="100" workbookViewId="0"/>
  </sheetViews>
  <sheetFormatPr defaultRowHeight="14.5"/>
  <cols>
    <col min="1" max="1" width="55.54296875" style="1" customWidth="1"/>
    <col min="2" max="2" width="1.81640625" style="38" customWidth="1"/>
    <col min="3" max="3" width="10.7265625" style="38" customWidth="1"/>
    <col min="4" max="4" width="11.26953125" style="38" customWidth="1"/>
    <col min="5" max="5" width="11.54296875" style="38" customWidth="1"/>
    <col min="6" max="6" width="10.453125" style="38" bestFit="1" customWidth="1"/>
    <col min="7" max="7" width="10.7265625" style="38" bestFit="1" customWidth="1"/>
    <col min="8" max="8" width="9.81640625" bestFit="1" customWidth="1"/>
    <col min="9" max="9" width="9.81640625" style="38" bestFit="1" customWidth="1"/>
    <col min="10" max="10" width="10.453125" bestFit="1" customWidth="1"/>
    <col min="11" max="11" width="11" style="38" bestFit="1" customWidth="1"/>
    <col min="12" max="12" width="9.81640625" bestFit="1" customWidth="1"/>
    <col min="13" max="13" width="1.81640625" style="38" customWidth="1"/>
    <col min="14" max="14" width="10.453125" customWidth="1"/>
    <col min="15" max="16" width="1.81640625" style="38" customWidth="1"/>
    <col min="17" max="17" width="10.26953125" customWidth="1"/>
    <col min="19" max="19" width="10.453125" style="38" bestFit="1" customWidth="1"/>
  </cols>
  <sheetData>
    <row r="1" spans="1:19">
      <c r="B1" s="8"/>
      <c r="C1" s="8"/>
      <c r="D1" s="8"/>
      <c r="E1" s="8"/>
      <c r="F1" s="8"/>
      <c r="G1" s="8"/>
      <c r="H1" s="2"/>
      <c r="I1" s="2"/>
      <c r="J1" s="2"/>
      <c r="K1" s="2"/>
      <c r="L1" s="2"/>
      <c r="M1" s="2"/>
      <c r="O1"/>
      <c r="P1"/>
      <c r="S1" s="8"/>
    </row>
    <row r="2" spans="1:19" ht="43.5" customHeight="1">
      <c r="A2" s="171" t="s">
        <v>62</v>
      </c>
      <c r="B2" s="171"/>
      <c r="C2" s="171"/>
      <c r="D2" s="171"/>
      <c r="E2" s="171"/>
      <c r="F2" s="171"/>
      <c r="G2" s="171"/>
      <c r="H2" s="171"/>
      <c r="I2" s="171"/>
      <c r="J2" s="171"/>
      <c r="K2" s="171"/>
      <c r="L2" s="171"/>
      <c r="M2" s="171"/>
      <c r="N2" s="171"/>
      <c r="O2" s="171"/>
      <c r="P2" s="171"/>
      <c r="Q2" s="171"/>
      <c r="S2"/>
    </row>
    <row r="3" spans="1:19">
      <c r="A3" s="127"/>
      <c r="B3" s="127"/>
      <c r="C3" s="167"/>
      <c r="D3" s="167"/>
      <c r="E3" s="167"/>
      <c r="F3" s="167"/>
      <c r="G3" s="167"/>
      <c r="H3" s="167"/>
      <c r="I3" s="167"/>
      <c r="J3" s="127"/>
      <c r="K3" s="127"/>
      <c r="L3" s="127"/>
      <c r="M3" s="127"/>
      <c r="O3"/>
      <c r="P3"/>
      <c r="S3" s="127"/>
    </row>
    <row r="4" spans="1:19" s="6" customFormat="1" ht="15.75" customHeight="1" thickBot="1">
      <c r="A4" s="7"/>
      <c r="B4" s="83"/>
      <c r="C4" s="166"/>
      <c r="D4" s="166"/>
      <c r="E4" s="166"/>
      <c r="F4" s="166"/>
      <c r="G4" s="166"/>
      <c r="H4" s="155"/>
      <c r="I4" s="155"/>
      <c r="J4" s="155"/>
      <c r="K4" s="155"/>
      <c r="L4" s="155"/>
      <c r="M4" s="155"/>
      <c r="N4" s="154" t="s">
        <v>63</v>
      </c>
      <c r="O4" s="84"/>
      <c r="P4" s="85"/>
      <c r="Q4" s="103" t="s">
        <v>64</v>
      </c>
    </row>
    <row r="5" spans="1:19" s="6" customFormat="1" ht="53" thickBot="1">
      <c r="A5" s="86"/>
      <c r="B5" s="85"/>
      <c r="C5" s="105" t="s">
        <v>231</v>
      </c>
      <c r="D5" s="105" t="s">
        <v>65</v>
      </c>
      <c r="E5" s="105" t="s">
        <v>66</v>
      </c>
      <c r="F5" s="105" t="s">
        <v>67</v>
      </c>
      <c r="G5" s="105" t="s">
        <v>68</v>
      </c>
      <c r="H5" s="105" t="s">
        <v>69</v>
      </c>
      <c r="I5" s="105" t="s">
        <v>70</v>
      </c>
      <c r="J5" s="105" t="s">
        <v>71</v>
      </c>
      <c r="K5" s="105" t="s">
        <v>72</v>
      </c>
      <c r="L5" s="105" t="s">
        <v>73</v>
      </c>
      <c r="M5" s="85"/>
      <c r="N5" s="105" t="s">
        <v>74</v>
      </c>
      <c r="O5" s="84"/>
      <c r="P5" s="85"/>
      <c r="Q5" s="103" t="s">
        <v>75</v>
      </c>
      <c r="S5" s="105" t="s">
        <v>76</v>
      </c>
    </row>
    <row r="6" spans="1:19" s="54" customFormat="1" ht="11.5">
      <c r="A6" s="45" t="s">
        <v>77</v>
      </c>
      <c r="B6" s="46"/>
      <c r="C6" s="87">
        <v>35295</v>
      </c>
      <c r="D6" s="87">
        <v>32568</v>
      </c>
      <c r="E6" s="87">
        <v>30599</v>
      </c>
      <c r="F6" s="87">
        <v>29000</v>
      </c>
      <c r="G6" s="87">
        <v>27464</v>
      </c>
      <c r="H6" s="87">
        <v>24973</v>
      </c>
      <c r="I6" s="87">
        <v>22172</v>
      </c>
      <c r="J6" s="87">
        <v>20126</v>
      </c>
      <c r="K6" s="87">
        <v>17861</v>
      </c>
      <c r="L6" s="87">
        <v>16181</v>
      </c>
      <c r="M6" s="46"/>
      <c r="N6" s="110">
        <v>8755</v>
      </c>
      <c r="O6" s="88"/>
      <c r="P6" s="46"/>
      <c r="Q6" s="87">
        <v>6836</v>
      </c>
      <c r="S6" s="87">
        <f>SUM(F6:I6)</f>
        <v>103609</v>
      </c>
    </row>
    <row r="7" spans="1:19" s="54" customFormat="1" ht="12" thickBot="1">
      <c r="A7" s="45" t="s">
        <v>78</v>
      </c>
      <c r="B7" s="46"/>
      <c r="C7" s="60">
        <v>1713</v>
      </c>
      <c r="D7" s="60">
        <v>2027</v>
      </c>
      <c r="E7" s="60">
        <v>841</v>
      </c>
      <c r="F7" s="60">
        <v>1136</v>
      </c>
      <c r="G7" s="60">
        <v>549</v>
      </c>
      <c r="H7" s="60">
        <v>513</v>
      </c>
      <c r="I7" s="60">
        <v>295</v>
      </c>
      <c r="J7" s="60">
        <v>244</v>
      </c>
      <c r="K7" s="60">
        <v>200</v>
      </c>
      <c r="L7" s="60">
        <v>104</v>
      </c>
      <c r="M7" s="46"/>
      <c r="N7" s="89">
        <v>71</v>
      </c>
      <c r="O7" s="88"/>
      <c r="P7" s="46"/>
      <c r="Q7" s="59">
        <v>34</v>
      </c>
      <c r="S7" s="60">
        <f>SUM(F7:I7)</f>
        <v>2493</v>
      </c>
    </row>
    <row r="8" spans="1:19" s="54" customFormat="1" ht="12" thickBot="1">
      <c r="A8" s="47" t="s">
        <v>79</v>
      </c>
      <c r="B8" s="46"/>
      <c r="C8" s="61">
        <f t="shared" ref="C8" si="0">C6-C7</f>
        <v>33582</v>
      </c>
      <c r="D8" s="61">
        <f t="shared" ref="D8" si="1">D6-D7</f>
        <v>30541</v>
      </c>
      <c r="E8" s="61">
        <f t="shared" ref="E8:F8" si="2">E6-E7</f>
        <v>29758</v>
      </c>
      <c r="F8" s="61">
        <f t="shared" si="2"/>
        <v>27864</v>
      </c>
      <c r="G8" s="61">
        <f t="shared" ref="G8:L8" si="3">G6-G7</f>
        <v>26915</v>
      </c>
      <c r="H8" s="61">
        <f t="shared" si="3"/>
        <v>24460</v>
      </c>
      <c r="I8" s="61">
        <f t="shared" si="3"/>
        <v>21877</v>
      </c>
      <c r="J8" s="61">
        <f t="shared" si="3"/>
        <v>19882</v>
      </c>
      <c r="K8" s="61">
        <f t="shared" si="3"/>
        <v>17661</v>
      </c>
      <c r="L8" s="61">
        <f t="shared" si="3"/>
        <v>16077</v>
      </c>
      <c r="M8" s="46"/>
      <c r="N8" s="61">
        <f>N6-N7</f>
        <v>8684</v>
      </c>
      <c r="O8" s="88"/>
      <c r="P8" s="46"/>
      <c r="Q8" s="61">
        <f>Q6-Q7</f>
        <v>6802</v>
      </c>
      <c r="S8" s="61">
        <f t="shared" ref="S8" si="4">S6-S7</f>
        <v>101116</v>
      </c>
    </row>
    <row r="9" spans="1:19" s="54" customFormat="1" ht="11.5">
      <c r="A9" s="45" t="s">
        <v>80</v>
      </c>
      <c r="B9" s="46"/>
      <c r="C9" s="57"/>
      <c r="D9" s="57"/>
      <c r="E9" s="57"/>
      <c r="F9" s="57"/>
      <c r="G9" s="57"/>
      <c r="H9" s="57"/>
      <c r="I9" s="57"/>
      <c r="J9" s="57"/>
      <c r="K9" s="57"/>
      <c r="L9" s="57"/>
      <c r="M9" s="46"/>
      <c r="N9" s="90"/>
      <c r="O9" s="88"/>
      <c r="P9" s="46"/>
      <c r="Q9" s="82"/>
      <c r="S9" s="57"/>
    </row>
    <row r="10" spans="1:19" s="54" customFormat="1" ht="11.5">
      <c r="A10" s="47" t="s">
        <v>81</v>
      </c>
      <c r="B10" s="46"/>
      <c r="C10" s="60">
        <v>25543</v>
      </c>
      <c r="D10" s="60">
        <v>21205</v>
      </c>
      <c r="E10" s="60">
        <v>22687</v>
      </c>
      <c r="F10" s="60">
        <v>19919</v>
      </c>
      <c r="G10" s="60">
        <v>18980</v>
      </c>
      <c r="H10" s="60">
        <v>18866</v>
      </c>
      <c r="I10" s="60">
        <v>15389</v>
      </c>
      <c r="J10" s="60">
        <v>17650</v>
      </c>
      <c r="K10" s="60">
        <v>14231</v>
      </c>
      <c r="L10" s="60">
        <v>20017</v>
      </c>
      <c r="M10" s="46"/>
      <c r="N10" s="55">
        <v>8667</v>
      </c>
      <c r="O10" s="88"/>
      <c r="P10" s="46"/>
      <c r="Q10" s="60">
        <v>4344</v>
      </c>
      <c r="S10" s="60">
        <f>SUM(F10:I10)</f>
        <v>73154</v>
      </c>
    </row>
    <row r="11" spans="1:19" s="54" customFormat="1" ht="11.5">
      <c r="A11" s="47" t="s">
        <v>82</v>
      </c>
      <c r="B11" s="46"/>
      <c r="C11" s="60">
        <v>5375</v>
      </c>
      <c r="D11" s="60">
        <v>5496</v>
      </c>
      <c r="E11" s="60">
        <v>4592</v>
      </c>
      <c r="F11" s="60">
        <v>3979</v>
      </c>
      <c r="G11" s="60">
        <v>3878</v>
      </c>
      <c r="H11" s="60">
        <v>3842</v>
      </c>
      <c r="I11" s="60">
        <v>4103</v>
      </c>
      <c r="J11" s="60">
        <v>4248</v>
      </c>
      <c r="K11" s="60">
        <v>4072</v>
      </c>
      <c r="L11" s="60">
        <v>3738</v>
      </c>
      <c r="M11" s="46"/>
      <c r="N11" s="55">
        <v>71363</v>
      </c>
      <c r="O11" s="88"/>
      <c r="P11" s="46"/>
      <c r="Q11" s="60">
        <v>0</v>
      </c>
      <c r="S11" s="60">
        <f t="shared" ref="S11:S12" si="5">SUM(F11:I11)</f>
        <v>15802</v>
      </c>
    </row>
    <row r="12" spans="1:19" s="54" customFormat="1" ht="11.5">
      <c r="A12" s="47" t="s">
        <v>83</v>
      </c>
      <c r="B12" s="46"/>
      <c r="C12" s="60">
        <v>21045</v>
      </c>
      <c r="D12" s="60">
        <v>19324</v>
      </c>
      <c r="E12" s="60">
        <v>18751</v>
      </c>
      <c r="F12" s="60">
        <v>17957</v>
      </c>
      <c r="G12" s="60">
        <v>16828</v>
      </c>
      <c r="H12" s="60">
        <v>15575</v>
      </c>
      <c r="I12" s="60">
        <v>14080</v>
      </c>
      <c r="J12" s="60">
        <v>12493</v>
      </c>
      <c r="K12" s="60">
        <v>11683</v>
      </c>
      <c r="L12" s="60">
        <v>11714</v>
      </c>
      <c r="M12" s="46"/>
      <c r="N12" s="55">
        <v>7115</v>
      </c>
      <c r="O12" s="88"/>
      <c r="P12" s="46"/>
      <c r="Q12" s="60">
        <v>2584</v>
      </c>
      <c r="S12" s="60">
        <f t="shared" si="5"/>
        <v>64440</v>
      </c>
    </row>
    <row r="13" spans="1:19" s="54" customFormat="1" ht="12" thickBot="1">
      <c r="A13" s="47" t="s">
        <v>84</v>
      </c>
      <c r="B13" s="46"/>
      <c r="C13" s="60">
        <v>706</v>
      </c>
      <c r="D13" s="60">
        <v>1272</v>
      </c>
      <c r="E13" s="60">
        <v>765</v>
      </c>
      <c r="F13" s="60">
        <v>218</v>
      </c>
      <c r="G13" s="60">
        <v>386</v>
      </c>
      <c r="H13" s="60">
        <v>1707</v>
      </c>
      <c r="I13" s="60">
        <v>687</v>
      </c>
      <c r="J13" s="60">
        <v>-84</v>
      </c>
      <c r="K13" s="60">
        <v>1462</v>
      </c>
      <c r="L13" s="60">
        <v>76</v>
      </c>
      <c r="M13" s="46"/>
      <c r="N13" s="89">
        <v>521</v>
      </c>
      <c r="O13" s="88"/>
      <c r="P13" s="46"/>
      <c r="Q13" s="59">
        <v>530</v>
      </c>
      <c r="S13" s="60">
        <f>SUM(F13:I13)</f>
        <v>2998</v>
      </c>
    </row>
    <row r="14" spans="1:19" s="54" customFormat="1" ht="12" thickBot="1">
      <c r="A14" s="48" t="s">
        <v>85</v>
      </c>
      <c r="B14" s="46"/>
      <c r="C14" s="61">
        <f t="shared" ref="C14" si="6">SUM(C10:C13)</f>
        <v>52669</v>
      </c>
      <c r="D14" s="61">
        <f t="shared" ref="D14" si="7">SUM(D10:D13)</f>
        <v>47297</v>
      </c>
      <c r="E14" s="61">
        <f t="shared" ref="E14:F14" si="8">SUM(E10:E13)</f>
        <v>46795</v>
      </c>
      <c r="F14" s="61">
        <f t="shared" si="8"/>
        <v>42073</v>
      </c>
      <c r="G14" s="61">
        <f t="shared" ref="G14:L14" si="9">SUM(G10:G13)</f>
        <v>40072</v>
      </c>
      <c r="H14" s="61">
        <f t="shared" si="9"/>
        <v>39990</v>
      </c>
      <c r="I14" s="61">
        <f t="shared" si="9"/>
        <v>34259</v>
      </c>
      <c r="J14" s="61">
        <f t="shared" si="9"/>
        <v>34307</v>
      </c>
      <c r="K14" s="61">
        <f t="shared" si="9"/>
        <v>31448</v>
      </c>
      <c r="L14" s="61">
        <f t="shared" si="9"/>
        <v>35545</v>
      </c>
      <c r="M14" s="46"/>
      <c r="N14" s="61">
        <f>SUM(N10:N13)</f>
        <v>87666</v>
      </c>
      <c r="O14" s="88"/>
      <c r="P14" s="46"/>
      <c r="Q14" s="61">
        <f>SUM(Q10:Q13)</f>
        <v>7458</v>
      </c>
      <c r="S14" s="61">
        <f>SUM(S10:S13)</f>
        <v>156394</v>
      </c>
    </row>
    <row r="15" spans="1:19" s="54" customFormat="1" ht="12" thickBot="1">
      <c r="A15" s="48" t="s">
        <v>86</v>
      </c>
      <c r="B15" s="46"/>
      <c r="C15" s="59">
        <f t="shared" ref="C15" si="10">C8-C14</f>
        <v>-19087</v>
      </c>
      <c r="D15" s="59">
        <f>D8-D14</f>
        <v>-16756</v>
      </c>
      <c r="E15" s="59">
        <f>E8-E14</f>
        <v>-17037</v>
      </c>
      <c r="F15" s="59">
        <f>F8-F14</f>
        <v>-14209</v>
      </c>
      <c r="G15" s="59">
        <f t="shared" ref="G15:L15" si="11">G8-G14</f>
        <v>-13157</v>
      </c>
      <c r="H15" s="59">
        <f t="shared" si="11"/>
        <v>-15530</v>
      </c>
      <c r="I15" s="59">
        <f t="shared" si="11"/>
        <v>-12382</v>
      </c>
      <c r="J15" s="59">
        <f t="shared" si="11"/>
        <v>-14425</v>
      </c>
      <c r="K15" s="59">
        <f t="shared" si="11"/>
        <v>-13787</v>
      </c>
      <c r="L15" s="59">
        <f t="shared" si="11"/>
        <v>-19468</v>
      </c>
      <c r="M15" s="46"/>
      <c r="N15" s="89">
        <f>N8-N14</f>
        <v>-78982</v>
      </c>
      <c r="O15" s="88"/>
      <c r="P15" s="46"/>
      <c r="Q15" s="89">
        <f>Q8-Q14</f>
        <v>-656</v>
      </c>
      <c r="S15" s="59">
        <f>S8-S14</f>
        <v>-55278</v>
      </c>
    </row>
    <row r="16" spans="1:19" s="54" customFormat="1" ht="11.5">
      <c r="A16" s="45" t="s">
        <v>87</v>
      </c>
      <c r="B16" s="46"/>
      <c r="C16" s="57"/>
      <c r="D16" s="57"/>
      <c r="E16" s="57"/>
      <c r="F16" s="57"/>
      <c r="G16" s="57"/>
      <c r="H16" s="57"/>
      <c r="I16" s="57"/>
      <c r="J16" s="57"/>
      <c r="K16" s="57"/>
      <c r="L16" s="57"/>
      <c r="M16" s="46"/>
      <c r="N16" s="90"/>
      <c r="O16" s="88"/>
      <c r="P16" s="46"/>
      <c r="Q16" s="82"/>
      <c r="S16" s="57"/>
    </row>
    <row r="17" spans="1:19" s="54" customFormat="1" ht="11.5">
      <c r="A17" s="47" t="s">
        <v>88</v>
      </c>
      <c r="B17" s="46"/>
      <c r="C17" s="60">
        <v>63694</v>
      </c>
      <c r="D17" s="60">
        <v>58667</v>
      </c>
      <c r="E17" s="60">
        <v>24232</v>
      </c>
      <c r="F17" s="60">
        <v>6171</v>
      </c>
      <c r="G17" s="60">
        <v>16540</v>
      </c>
      <c r="H17" s="60">
        <v>-3662</v>
      </c>
      <c r="I17" s="60">
        <v>14607</v>
      </c>
      <c r="J17" s="60">
        <v>-23026</v>
      </c>
      <c r="K17" s="60">
        <v>-18138</v>
      </c>
      <c r="L17" s="60">
        <v>-3539</v>
      </c>
      <c r="M17" s="46"/>
      <c r="N17" s="55">
        <v>4269</v>
      </c>
      <c r="O17" s="88"/>
      <c r="P17" s="46"/>
      <c r="Q17" s="60">
        <v>11500</v>
      </c>
      <c r="S17" s="60">
        <f>SUM(F17:I17)</f>
        <v>33656</v>
      </c>
    </row>
    <row r="18" spans="1:19" s="54" customFormat="1" ht="11.5">
      <c r="A18" s="47" t="s">
        <v>89</v>
      </c>
      <c r="B18" s="46"/>
      <c r="C18" s="60">
        <v>-16771</v>
      </c>
      <c r="D18" s="60">
        <v>-16714</v>
      </c>
      <c r="E18" s="60">
        <v>-16098</v>
      </c>
      <c r="F18" s="60">
        <v>-13781</v>
      </c>
      <c r="G18" s="60">
        <v>-12330</v>
      </c>
      <c r="H18" s="60">
        <v>-12267</v>
      </c>
      <c r="I18" s="60">
        <v>-8987</v>
      </c>
      <c r="J18" s="60">
        <v>-8380</v>
      </c>
      <c r="K18" s="60">
        <v>-7499</v>
      </c>
      <c r="L18" s="60">
        <v>-5788</v>
      </c>
      <c r="M18" s="46"/>
      <c r="N18" s="55">
        <v>-3534</v>
      </c>
      <c r="O18" s="88"/>
      <c r="P18" s="46"/>
      <c r="Q18" s="60">
        <v>-3623</v>
      </c>
      <c r="S18" s="60">
        <f t="shared" ref="S18:S20" si="12">SUM(F18:I18)</f>
        <v>-47365</v>
      </c>
    </row>
    <row r="19" spans="1:19" s="54" customFormat="1" ht="11.5">
      <c r="A19" s="47" t="s">
        <v>90</v>
      </c>
      <c r="B19" s="46"/>
      <c r="C19" s="60">
        <v>1209</v>
      </c>
      <c r="D19" s="60">
        <v>-3164</v>
      </c>
      <c r="E19" s="60">
        <v>1092</v>
      </c>
      <c r="F19" s="60">
        <v>941</v>
      </c>
      <c r="G19" s="60">
        <v>-54</v>
      </c>
      <c r="H19" s="60">
        <v>266</v>
      </c>
      <c r="I19" s="60">
        <v>-2145</v>
      </c>
      <c r="J19" s="60">
        <v>554</v>
      </c>
      <c r="K19" s="60">
        <v>987</v>
      </c>
      <c r="L19" s="60">
        <v>222</v>
      </c>
      <c r="M19" s="46"/>
      <c r="N19" s="55">
        <v>153</v>
      </c>
      <c r="O19" s="88"/>
      <c r="P19" s="46"/>
      <c r="Q19" s="60">
        <v>-277</v>
      </c>
      <c r="S19" s="60">
        <f t="shared" si="12"/>
        <v>-992</v>
      </c>
    </row>
    <row r="20" spans="1:19" s="54" customFormat="1" ht="12" thickBot="1">
      <c r="A20" s="47" t="s">
        <v>91</v>
      </c>
      <c r="B20" s="46"/>
      <c r="C20" s="60">
        <v>0</v>
      </c>
      <c r="D20" s="60">
        <v>942</v>
      </c>
      <c r="E20" s="60">
        <v>0</v>
      </c>
      <c r="F20" s="60">
        <v>0</v>
      </c>
      <c r="G20" s="60">
        <v>0</v>
      </c>
      <c r="H20" s="60">
        <v>0</v>
      </c>
      <c r="I20" s="60">
        <v>0</v>
      </c>
      <c r="J20" s="60">
        <v>0</v>
      </c>
      <c r="K20" s="60">
        <v>0</v>
      </c>
      <c r="L20" s="60">
        <v>1264</v>
      </c>
      <c r="M20" s="46"/>
      <c r="N20" s="55">
        <v>0</v>
      </c>
      <c r="O20" s="88"/>
      <c r="P20" s="46"/>
      <c r="Q20" s="60">
        <v>0</v>
      </c>
      <c r="S20" s="60">
        <f t="shared" si="12"/>
        <v>0</v>
      </c>
    </row>
    <row r="21" spans="1:19" s="54" customFormat="1" ht="12" thickBot="1">
      <c r="A21" s="48" t="s">
        <v>92</v>
      </c>
      <c r="B21" s="46"/>
      <c r="C21" s="61">
        <f t="shared" ref="C21" si="13">SUM(C17:C20)</f>
        <v>48132</v>
      </c>
      <c r="D21" s="61">
        <f t="shared" ref="D21" si="14">SUM(D17:D20)</f>
        <v>39731</v>
      </c>
      <c r="E21" s="61">
        <f t="shared" ref="E21:F21" si="15">SUM(E17:E20)</f>
        <v>9226</v>
      </c>
      <c r="F21" s="61">
        <f t="shared" si="15"/>
        <v>-6669</v>
      </c>
      <c r="G21" s="61">
        <f t="shared" ref="G21:L21" si="16">SUM(G17:G20)</f>
        <v>4156</v>
      </c>
      <c r="H21" s="61">
        <f t="shared" si="16"/>
        <v>-15663</v>
      </c>
      <c r="I21" s="61">
        <f t="shared" si="16"/>
        <v>3475</v>
      </c>
      <c r="J21" s="61">
        <f t="shared" si="16"/>
        <v>-30852</v>
      </c>
      <c r="K21" s="61">
        <f t="shared" si="16"/>
        <v>-24650</v>
      </c>
      <c r="L21" s="61">
        <f t="shared" si="16"/>
        <v>-7841</v>
      </c>
      <c r="M21" s="46"/>
      <c r="N21" s="61">
        <f>SUM(N17:N20)</f>
        <v>888</v>
      </c>
      <c r="O21" s="88"/>
      <c r="P21" s="46"/>
      <c r="Q21" s="61">
        <f>SUM(Q17:Q20)</f>
        <v>7600</v>
      </c>
      <c r="S21" s="61">
        <f>SUM(S17:S20)</f>
        <v>-14701</v>
      </c>
    </row>
    <row r="22" spans="1:19" s="54" customFormat="1" ht="11.5">
      <c r="A22" s="45" t="s">
        <v>93</v>
      </c>
      <c r="B22" s="46"/>
      <c r="C22" s="60">
        <f t="shared" ref="C22" si="17">C15+C21</f>
        <v>29045</v>
      </c>
      <c r="D22" s="60">
        <f>D15+D21</f>
        <v>22975</v>
      </c>
      <c r="E22" s="60">
        <f>E15+E21</f>
        <v>-7811</v>
      </c>
      <c r="F22" s="60">
        <f>F15+F21</f>
        <v>-20878</v>
      </c>
      <c r="G22" s="60">
        <f t="shared" ref="G22:L22" si="18">G15+G21</f>
        <v>-9001</v>
      </c>
      <c r="H22" s="60">
        <f t="shared" si="18"/>
        <v>-31193</v>
      </c>
      <c r="I22" s="60">
        <f t="shared" si="18"/>
        <v>-8907</v>
      </c>
      <c r="J22" s="60">
        <f t="shared" si="18"/>
        <v>-45277</v>
      </c>
      <c r="K22" s="60">
        <f t="shared" si="18"/>
        <v>-38437</v>
      </c>
      <c r="L22" s="60">
        <f t="shared" si="18"/>
        <v>-27309</v>
      </c>
      <c r="M22" s="46"/>
      <c r="N22" s="55">
        <f>N15+N21</f>
        <v>-78094</v>
      </c>
      <c r="O22" s="88"/>
      <c r="P22" s="46"/>
      <c r="Q22" s="91">
        <v>6944</v>
      </c>
      <c r="S22" s="60">
        <f>S15+S21</f>
        <v>-69979</v>
      </c>
    </row>
    <row r="23" spans="1:19" s="54" customFormat="1" ht="12" thickBot="1">
      <c r="A23" s="47" t="s">
        <v>94</v>
      </c>
      <c r="B23" s="46"/>
      <c r="C23" s="59">
        <v>4040</v>
      </c>
      <c r="D23" s="59">
        <v>-577</v>
      </c>
      <c r="E23" s="59">
        <v>-3166</v>
      </c>
      <c r="F23" s="59">
        <v>-5657</v>
      </c>
      <c r="G23" s="59">
        <v>-92</v>
      </c>
      <c r="H23" s="59">
        <v>6144</v>
      </c>
      <c r="I23" s="59">
        <v>-722</v>
      </c>
      <c r="J23" s="59">
        <v>-2059</v>
      </c>
      <c r="K23" s="59">
        <v>3455</v>
      </c>
      <c r="L23" s="59">
        <v>442</v>
      </c>
      <c r="M23" s="46"/>
      <c r="N23" s="89">
        <v>987</v>
      </c>
      <c r="O23" s="88"/>
      <c r="P23" s="46"/>
      <c r="Q23" s="59">
        <v>767</v>
      </c>
      <c r="S23" s="59">
        <f>SUM(F23:I23)</f>
        <v>-327</v>
      </c>
    </row>
    <row r="24" spans="1:19" s="54" customFormat="1" ht="12" thickBot="1">
      <c r="A24" s="45" t="s">
        <v>95</v>
      </c>
      <c r="B24" s="46"/>
      <c r="C24" s="60">
        <f t="shared" ref="C24" si="19">C22-C23</f>
        <v>25005</v>
      </c>
      <c r="D24" s="60">
        <f t="shared" ref="D24" si="20">D22-D23</f>
        <v>23552</v>
      </c>
      <c r="E24" s="60">
        <f t="shared" ref="E24:F24" si="21">E22-E23</f>
        <v>-4645</v>
      </c>
      <c r="F24" s="60">
        <f t="shared" si="21"/>
        <v>-15221</v>
      </c>
      <c r="G24" s="60">
        <f t="shared" ref="G24:L24" si="22">G22-G23</f>
        <v>-8909</v>
      </c>
      <c r="H24" s="60">
        <f t="shared" si="22"/>
        <v>-37337</v>
      </c>
      <c r="I24" s="60">
        <f t="shared" si="22"/>
        <v>-8185</v>
      </c>
      <c r="J24" s="60">
        <f t="shared" si="22"/>
        <v>-43218</v>
      </c>
      <c r="K24" s="60">
        <f t="shared" si="22"/>
        <v>-41892</v>
      </c>
      <c r="L24" s="60">
        <f t="shared" si="22"/>
        <v>-27751</v>
      </c>
      <c r="M24" s="46"/>
      <c r="N24" s="55">
        <f>N22-N23</f>
        <v>-79081</v>
      </c>
      <c r="O24" s="88"/>
      <c r="P24" s="46"/>
      <c r="Q24" s="92">
        <v>6177</v>
      </c>
      <c r="S24" s="60">
        <f t="shared" ref="S24" si="23">S22-S23</f>
        <v>-69652</v>
      </c>
    </row>
    <row r="25" spans="1:19" s="54" customFormat="1" ht="12.5" thickTop="1" thickBot="1">
      <c r="A25" s="47" t="s">
        <v>96</v>
      </c>
      <c r="B25" s="46"/>
      <c r="C25" s="59">
        <v>1458</v>
      </c>
      <c r="D25" s="59">
        <v>1385</v>
      </c>
      <c r="E25" s="59">
        <v>-208</v>
      </c>
      <c r="F25" s="59">
        <v>-884</v>
      </c>
      <c r="G25" s="59">
        <v>-452</v>
      </c>
      <c r="H25" s="59">
        <v>-2815</v>
      </c>
      <c r="I25" s="59">
        <v>-606</v>
      </c>
      <c r="J25" s="59">
        <v>-3504</v>
      </c>
      <c r="K25" s="59">
        <v>-3373</v>
      </c>
      <c r="L25" s="59">
        <v>-2203</v>
      </c>
      <c r="M25" s="46"/>
      <c r="N25" s="89">
        <v>-771</v>
      </c>
      <c r="O25" s="88"/>
      <c r="P25" s="46"/>
      <c r="Q25" s="93"/>
      <c r="S25" s="59">
        <f>SUM(F25:I25)</f>
        <v>-4757</v>
      </c>
    </row>
    <row r="26" spans="1:19" s="54" customFormat="1" ht="11.5">
      <c r="A26" s="45" t="s">
        <v>232</v>
      </c>
      <c r="B26" s="46"/>
      <c r="C26" s="60">
        <f t="shared" ref="C26" si="24">C24-C25</f>
        <v>23547</v>
      </c>
      <c r="D26" s="60">
        <f t="shared" ref="D26" si="25">D24-D25</f>
        <v>22167</v>
      </c>
      <c r="E26" s="60">
        <f t="shared" ref="E26:F26" si="26">E24-E25</f>
        <v>-4437</v>
      </c>
      <c r="F26" s="60">
        <f t="shared" si="26"/>
        <v>-14337</v>
      </c>
      <c r="G26" s="60">
        <f t="shared" ref="G26:L26" si="27">G24-G25</f>
        <v>-8457</v>
      </c>
      <c r="H26" s="60">
        <f t="shared" si="27"/>
        <v>-34522</v>
      </c>
      <c r="I26" s="60">
        <f t="shared" si="27"/>
        <v>-7579</v>
      </c>
      <c r="J26" s="60">
        <f t="shared" si="27"/>
        <v>-39714</v>
      </c>
      <c r="K26" s="60">
        <f t="shared" si="27"/>
        <v>-38519</v>
      </c>
      <c r="L26" s="60">
        <f t="shared" si="27"/>
        <v>-25548</v>
      </c>
      <c r="M26" s="46"/>
      <c r="N26" s="60">
        <f>N24-N25</f>
        <v>-78310</v>
      </c>
      <c r="O26" s="88"/>
      <c r="P26" s="46"/>
      <c r="Q26" s="57"/>
      <c r="S26" s="60">
        <f>S24-S25</f>
        <v>-64895</v>
      </c>
    </row>
    <row r="27" spans="1:19" s="54" customFormat="1" ht="11.5">
      <c r="A27" s="45" t="s">
        <v>235</v>
      </c>
      <c r="B27" s="46"/>
      <c r="C27" s="60">
        <v>-391</v>
      </c>
      <c r="D27" s="60">
        <v>0</v>
      </c>
      <c r="E27" s="60">
        <v>0</v>
      </c>
      <c r="F27" s="60">
        <v>0</v>
      </c>
      <c r="G27" s="60">
        <v>0</v>
      </c>
      <c r="H27" s="60">
        <v>0</v>
      </c>
      <c r="I27" s="60">
        <v>0</v>
      </c>
      <c r="J27" s="60">
        <v>0</v>
      </c>
      <c r="K27" s="60">
        <v>0</v>
      </c>
      <c r="L27" s="60">
        <v>0</v>
      </c>
      <c r="M27" s="46"/>
      <c r="N27" s="60">
        <v>0</v>
      </c>
      <c r="O27" s="88"/>
      <c r="P27" s="46"/>
      <c r="Q27" s="57"/>
      <c r="S27" s="60">
        <v>0</v>
      </c>
    </row>
    <row r="28" spans="1:19" s="54" customFormat="1" ht="12" thickBot="1">
      <c r="A28" s="45" t="s">
        <v>97</v>
      </c>
      <c r="B28" s="46"/>
      <c r="C28" s="59">
        <v>0</v>
      </c>
      <c r="D28" s="59">
        <v>-40832</v>
      </c>
      <c r="E28" s="59">
        <v>0</v>
      </c>
      <c r="F28" s="59">
        <v>0</v>
      </c>
      <c r="G28" s="59">
        <v>0</v>
      </c>
      <c r="H28" s="59">
        <v>0</v>
      </c>
      <c r="I28" s="59">
        <v>-31391</v>
      </c>
      <c r="J28" s="59">
        <v>0</v>
      </c>
      <c r="K28" s="59">
        <v>0</v>
      </c>
      <c r="L28" s="59">
        <v>0</v>
      </c>
      <c r="M28" s="46"/>
      <c r="N28" s="59">
        <v>0</v>
      </c>
      <c r="O28" s="88"/>
      <c r="P28" s="46"/>
      <c r="Q28" s="57"/>
      <c r="S28" s="59">
        <f>SUM(F28:I28)</f>
        <v>-31391</v>
      </c>
    </row>
    <row r="29" spans="1:19" s="54" customFormat="1" ht="12" thickBot="1">
      <c r="A29" s="45" t="s">
        <v>233</v>
      </c>
      <c r="B29" s="46"/>
      <c r="C29" s="92">
        <f t="shared" ref="C29" si="28">SUM(C26:C28)</f>
        <v>23156</v>
      </c>
      <c r="D29" s="92">
        <f t="shared" ref="D29" si="29">SUM(D26:D28)</f>
        <v>-18665</v>
      </c>
      <c r="E29" s="92">
        <f t="shared" ref="E29:F29" si="30">SUM(E26:E28)</f>
        <v>-4437</v>
      </c>
      <c r="F29" s="92">
        <f t="shared" si="30"/>
        <v>-14337</v>
      </c>
      <c r="G29" s="92">
        <f t="shared" ref="G29:L29" si="31">SUM(G26:G28)</f>
        <v>-8457</v>
      </c>
      <c r="H29" s="92">
        <f t="shared" si="31"/>
        <v>-34522</v>
      </c>
      <c r="I29" s="92">
        <f t="shared" si="31"/>
        <v>-38970</v>
      </c>
      <c r="J29" s="92">
        <f t="shared" si="31"/>
        <v>-39714</v>
      </c>
      <c r="K29" s="92">
        <f t="shared" si="31"/>
        <v>-38519</v>
      </c>
      <c r="L29" s="92">
        <f t="shared" si="31"/>
        <v>-25548</v>
      </c>
      <c r="M29" s="46"/>
      <c r="N29" s="92">
        <f>SUM(N26:N28)</f>
        <v>-78310</v>
      </c>
      <c r="O29" s="88"/>
      <c r="P29" s="46"/>
      <c r="Q29" s="57"/>
      <c r="S29" s="92">
        <f t="shared" ref="S29" si="32">SUM(S26:S28)</f>
        <v>-96286</v>
      </c>
    </row>
    <row r="30" spans="1:19" ht="15.5" thickTop="1" thickBot="1">
      <c r="D30" s="60"/>
      <c r="E30" s="60"/>
      <c r="F30" s="60"/>
    </row>
    <row r="31" spans="1:19" s="54" customFormat="1" ht="54" thickBot="1">
      <c r="A31" s="149" t="s">
        <v>98</v>
      </c>
      <c r="B31" s="149"/>
      <c r="C31" s="96" t="str">
        <f>C5</f>
        <v>Three months
ended
September 30,
2022</v>
      </c>
      <c r="D31" s="96" t="str">
        <f>D5</f>
        <v>Three months
ended
June 30,
2022</v>
      </c>
      <c r="E31" s="96" t="str">
        <f>E5</f>
        <v>Three months
ended
March 31,
2022</v>
      </c>
      <c r="F31" s="96" t="s">
        <v>100</v>
      </c>
      <c r="G31" s="96" t="str">
        <f>G5</f>
        <v>Three months
ended
September 30,
2021</v>
      </c>
      <c r="H31" s="96" t="str">
        <f>H5</f>
        <v>Three months
ended
June 30,
2021</v>
      </c>
      <c r="I31" s="96" t="str">
        <f>I5</f>
        <v>Three months
ended
March 31,
2021</v>
      </c>
      <c r="J31" s="96" t="s">
        <v>104</v>
      </c>
      <c r="K31" s="96" t="str">
        <f>K5</f>
        <v>Three months
ended
September 30,
2020</v>
      </c>
      <c r="L31" s="96" t="str">
        <f>L5</f>
        <v>Three months
ended
June 30,
2020</v>
      </c>
      <c r="M31" s="95"/>
      <c r="N31" s="96" t="s">
        <v>74</v>
      </c>
      <c r="O31" s="150"/>
      <c r="P31" s="38"/>
      <c r="Q31"/>
      <c r="R31"/>
      <c r="S31" s="38"/>
    </row>
    <row r="32" spans="1:19" s="54" customFormat="1">
      <c r="A32" s="151"/>
      <c r="B32" s="46"/>
      <c r="C32" s="57"/>
      <c r="D32" s="57"/>
      <c r="E32" s="57"/>
      <c r="F32" s="57"/>
      <c r="G32" s="57"/>
      <c r="H32" s="57"/>
      <c r="I32" s="57"/>
      <c r="J32" s="57"/>
      <c r="K32" s="57"/>
      <c r="L32" s="57"/>
      <c r="M32" s="46"/>
      <c r="N32" s="90"/>
      <c r="O32" s="88"/>
      <c r="P32" s="38"/>
      <c r="Q32"/>
      <c r="R32"/>
      <c r="S32" s="38"/>
    </row>
    <row r="33" spans="1:19" s="54" customFormat="1">
      <c r="A33" s="45" t="s">
        <v>234</v>
      </c>
      <c r="B33" s="46"/>
      <c r="C33" s="57"/>
      <c r="D33" s="57"/>
      <c r="E33" s="57"/>
      <c r="F33" s="57"/>
      <c r="G33" s="57"/>
      <c r="H33" s="57"/>
      <c r="I33" s="57"/>
      <c r="J33" s="57"/>
      <c r="K33" s="57"/>
      <c r="L33" s="57"/>
      <c r="M33" s="46"/>
      <c r="N33" s="90"/>
      <c r="O33" s="88"/>
      <c r="P33" s="38"/>
      <c r="Q33"/>
      <c r="R33"/>
      <c r="S33" s="38"/>
    </row>
    <row r="34" spans="1:19" s="54" customFormat="1">
      <c r="A34" s="47" t="s">
        <v>236</v>
      </c>
      <c r="B34" s="152"/>
      <c r="C34" s="152">
        <f>C29*1000/C37</f>
        <v>0.24455218720683999</v>
      </c>
      <c r="D34" s="152">
        <f>D29*1000/D37</f>
        <v>-0.19961198041863606</v>
      </c>
      <c r="E34" s="152">
        <f>E29*1000/E37</f>
        <v>-4.8173295488494694E-2</v>
      </c>
      <c r="F34" s="152">
        <f>SUM(F29:$I29)*1000/F37</f>
        <v>-1.3545506217187024</v>
      </c>
      <c r="G34" s="152">
        <f>G29*1000/G37</f>
        <v>-0.11187234514834231</v>
      </c>
      <c r="H34" s="152">
        <f>H29*1000/H37</f>
        <v>-0.5023261431277376</v>
      </c>
      <c r="I34" s="152">
        <f>I29*1000/I37</f>
        <v>-0.65518144227566244</v>
      </c>
      <c r="J34" s="152">
        <f>SUM($J29:N29)*1000/J37</f>
        <v>-3.1166623876765085</v>
      </c>
      <c r="K34" s="152">
        <f>K29*1000/K37</f>
        <v>-0.65928968763371842</v>
      </c>
      <c r="L34" s="152">
        <f>L29*1000/L37</f>
        <v>-0.43727856225930678</v>
      </c>
      <c r="M34" s="46"/>
      <c r="N34" s="152">
        <f>N29*1000/N37</f>
        <v>-1.3403508771929824</v>
      </c>
      <c r="O34" s="88"/>
      <c r="P34" s="38"/>
      <c r="Q34"/>
      <c r="R34"/>
      <c r="S34" s="38"/>
    </row>
    <row r="35" spans="1:19" s="54" customFormat="1">
      <c r="A35" s="47" t="s">
        <v>237</v>
      </c>
      <c r="B35" s="152"/>
      <c r="C35" s="152">
        <v>0.22573698673472728</v>
      </c>
      <c r="D35" s="152">
        <f>D29*1000/D38</f>
        <v>-0.19961198041863606</v>
      </c>
      <c r="E35" s="152">
        <f>E29*1000/E38</f>
        <v>-4.8173295488494694E-2</v>
      </c>
      <c r="F35" s="152">
        <f>SUM(F29:$I29)*1000/F38</f>
        <v>-1.3545506217187024</v>
      </c>
      <c r="G35" s="152">
        <f>G29*1000/G38</f>
        <v>-0.11187234514834231</v>
      </c>
      <c r="H35" s="152">
        <f>H29*1000/H38</f>
        <v>-0.5023261431277376</v>
      </c>
      <c r="I35" s="152">
        <f>I29*1000/I38</f>
        <v>-0.65518144227566244</v>
      </c>
      <c r="J35" s="152">
        <f>SUM($J29:N29)*1000/J38</f>
        <v>-3.1166623876765085</v>
      </c>
      <c r="K35" s="152">
        <f>K29*1000/K38</f>
        <v>-0.65928968763371842</v>
      </c>
      <c r="L35" s="152">
        <f>L29*1000/L38</f>
        <v>-0.43727856225930678</v>
      </c>
      <c r="M35" s="46"/>
      <c r="N35" s="152">
        <f>N29*1000/N38</f>
        <v>-1.3403508771929824</v>
      </c>
      <c r="O35" s="88"/>
      <c r="P35" s="38"/>
      <c r="Q35"/>
      <c r="R35"/>
      <c r="S35" s="38"/>
    </row>
    <row r="36" spans="1:19" s="54" customFormat="1">
      <c r="A36" s="45" t="s">
        <v>107</v>
      </c>
      <c r="B36" s="46"/>
      <c r="C36" s="57"/>
      <c r="D36" s="57"/>
      <c r="E36" s="57"/>
      <c r="F36" s="57"/>
      <c r="G36" s="57"/>
      <c r="H36" s="57"/>
      <c r="I36" s="57"/>
      <c r="J36" s="57"/>
      <c r="K36" s="57"/>
      <c r="L36" s="57"/>
      <c r="M36" s="46"/>
      <c r="N36" s="90"/>
      <c r="O36" s="88"/>
      <c r="P36" s="38"/>
      <c r="Q36"/>
      <c r="R36"/>
      <c r="S36" s="38"/>
    </row>
    <row r="37" spans="1:19" s="54" customFormat="1">
      <c r="A37" s="47" t="s">
        <v>236</v>
      </c>
      <c r="B37" s="46"/>
      <c r="C37" s="60">
        <v>94687355.956521735</v>
      </c>
      <c r="D37" s="60">
        <v>93506411.593406588</v>
      </c>
      <c r="E37" s="60">
        <v>92104971.333333343</v>
      </c>
      <c r="F37" s="60">
        <v>71083353</v>
      </c>
      <c r="G37" s="60">
        <v>75595090</v>
      </c>
      <c r="H37" s="60">
        <v>68724275</v>
      </c>
      <c r="I37" s="60">
        <v>59479706.666666664</v>
      </c>
      <c r="J37" s="60">
        <v>58425000</v>
      </c>
      <c r="K37" s="60">
        <v>58425000</v>
      </c>
      <c r="L37" s="60">
        <v>58425000</v>
      </c>
      <c r="M37" s="46"/>
      <c r="N37" s="55">
        <v>58425000</v>
      </c>
      <c r="O37" s="88"/>
      <c r="P37" s="38"/>
      <c r="Q37"/>
      <c r="R37"/>
      <c r="S37" s="38"/>
    </row>
    <row r="38" spans="1:19">
      <c r="A38" s="47" t="s">
        <v>237</v>
      </c>
      <c r="B38" s="46"/>
      <c r="C38" s="60">
        <v>112179224</v>
      </c>
      <c r="D38" s="60">
        <f>D37</f>
        <v>93506411.593406588</v>
      </c>
      <c r="E38" s="60">
        <f>E37</f>
        <v>92104971.333333343</v>
      </c>
      <c r="F38" s="60">
        <f t="shared" ref="F38:L38" si="33">F37</f>
        <v>71083353</v>
      </c>
      <c r="G38" s="60">
        <f t="shared" si="33"/>
        <v>75595090</v>
      </c>
      <c r="H38" s="60">
        <f t="shared" si="33"/>
        <v>68724275</v>
      </c>
      <c r="I38" s="60">
        <f t="shared" si="33"/>
        <v>59479706.666666664</v>
      </c>
      <c r="J38" s="60">
        <f t="shared" si="33"/>
        <v>58425000</v>
      </c>
      <c r="K38" s="60">
        <f t="shared" si="33"/>
        <v>58425000</v>
      </c>
      <c r="L38" s="60">
        <f t="shared" si="33"/>
        <v>58425000</v>
      </c>
      <c r="M38" s="46"/>
      <c r="N38" s="60">
        <f>N37</f>
        <v>58425000</v>
      </c>
      <c r="O38" s="88"/>
    </row>
  </sheetData>
  <mergeCells count="1">
    <mergeCell ref="A2:Q2"/>
  </mergeCells>
  <conditionalFormatting sqref="N8:Q9 O6:Q7 N14:Q16 O10:Q13 N20:Q22 O17:Q19 N24:Q24 O23:Q23 O25:Q25 I14:I16 I20:I22 I24 I26 K14:K16 K20:K22 K24 N26:Q26 I29 K26 J6:J26 L6:M26 S6:S29 A6:H26 A28:C29 D28:F30 G28:H29 J28:Q29 A27:Q27">
    <cfRule type="expression" dxfId="120" priority="44" stopIfTrue="1">
      <formula>IF(COUNTA($A6)=0,0,MOD(SUBTOTAL(103,$A$6:$A6),2)=1)</formula>
    </cfRule>
  </conditionalFormatting>
  <conditionalFormatting sqref="I8:I9">
    <cfRule type="expression" dxfId="119" priority="40" stopIfTrue="1">
      <formula>IF(COUNTA($A8)=0,0,MOD(SUBTOTAL(103,$A$6:$A8),2)=1)</formula>
    </cfRule>
  </conditionalFormatting>
  <conditionalFormatting sqref="K8:K9">
    <cfRule type="expression" dxfId="118" priority="39" stopIfTrue="1">
      <formula>IF(COUNTA($A8)=0,0,MOD(SUBTOTAL(103,$A$6:$A8),2)=1)</formula>
    </cfRule>
  </conditionalFormatting>
  <conditionalFormatting sqref="I6:I7">
    <cfRule type="expression" dxfId="117" priority="38" stopIfTrue="1">
      <formula>IF(COUNTA($A6)=0,0,MOD(SUBTOTAL(103,$A$6:$A6),2)=1)</formula>
    </cfRule>
  </conditionalFormatting>
  <conditionalFormatting sqref="I10:I13">
    <cfRule type="expression" dxfId="116" priority="37" stopIfTrue="1">
      <formula>IF(COUNTA($A10)=0,0,MOD(SUBTOTAL(103,$A$6:$A10),2)=1)</formula>
    </cfRule>
  </conditionalFormatting>
  <conditionalFormatting sqref="I17:I19">
    <cfRule type="expression" dxfId="115" priority="36" stopIfTrue="1">
      <formula>IF(COUNTA($A17)=0,0,MOD(SUBTOTAL(103,$A$6:$A17),2)=1)</formula>
    </cfRule>
  </conditionalFormatting>
  <conditionalFormatting sqref="I23">
    <cfRule type="expression" dxfId="114" priority="35" stopIfTrue="1">
      <formula>IF(COUNTA($A23)=0,0,MOD(SUBTOTAL(103,$A$6:$A23),2)=1)</formula>
    </cfRule>
  </conditionalFormatting>
  <conditionalFormatting sqref="I25">
    <cfRule type="expression" dxfId="113" priority="34" stopIfTrue="1">
      <formula>IF(COUNTA($A25)=0,0,MOD(SUBTOTAL(103,$A$6:$A25),2)=1)</formula>
    </cfRule>
  </conditionalFormatting>
  <conditionalFormatting sqref="I28">
    <cfRule type="expression" dxfId="112" priority="33" stopIfTrue="1">
      <formula>IF(COUNTA($A28)=0,0,MOD(SUBTOTAL(103,$A$6:$A28),2)=1)</formula>
    </cfRule>
  </conditionalFormatting>
  <conditionalFormatting sqref="N6:N7">
    <cfRule type="expression" dxfId="111" priority="32" stopIfTrue="1">
      <formula>IF(COUNTA($A6)=0,0,MOD(SUBTOTAL(103,$A$6:$A6),2)=1)</formula>
    </cfRule>
  </conditionalFormatting>
  <conditionalFormatting sqref="N10:N13">
    <cfRule type="expression" dxfId="110" priority="31" stopIfTrue="1">
      <formula>IF(COUNTA($A10)=0,0,MOD(SUBTOTAL(103,$A$6:$A10),2)=1)</formula>
    </cfRule>
  </conditionalFormatting>
  <conditionalFormatting sqref="N17:N19">
    <cfRule type="expression" dxfId="109" priority="30" stopIfTrue="1">
      <formula>IF(COUNTA($A17)=0,0,MOD(SUBTOTAL(103,$A$6:$A17),2)=1)</formula>
    </cfRule>
  </conditionalFormatting>
  <conditionalFormatting sqref="N23">
    <cfRule type="expression" dxfId="108" priority="29" stopIfTrue="1">
      <formula>IF(COUNTA($A23)=0,0,MOD(SUBTOTAL(103,$A$6:$A23),2)=1)</formula>
    </cfRule>
  </conditionalFormatting>
  <conditionalFormatting sqref="N25">
    <cfRule type="expression" dxfId="107" priority="28" stopIfTrue="1">
      <formula>IF(COUNTA($A25)=0,0,MOD(SUBTOTAL(103,$A$6:$A25),2)=1)</formula>
    </cfRule>
  </conditionalFormatting>
  <conditionalFormatting sqref="K6:K7">
    <cfRule type="expression" dxfId="106" priority="27" stopIfTrue="1">
      <formula>IF(COUNTA($A6)=0,0,MOD(SUBTOTAL(103,$A$6:$A6),2)=1)</formula>
    </cfRule>
  </conditionalFormatting>
  <conditionalFormatting sqref="K10:K11">
    <cfRule type="expression" dxfId="105" priority="26" stopIfTrue="1">
      <formula>IF(COUNTA($A10)=0,0,MOD(SUBTOTAL(103,$A$6:$A10),2)=1)</formula>
    </cfRule>
  </conditionalFormatting>
  <conditionalFormatting sqref="K12:K13">
    <cfRule type="expression" dxfId="104" priority="25" stopIfTrue="1">
      <formula>IF(COUNTA($A12)=0,0,MOD(SUBTOTAL(103,$A$6:$A12),2)=1)</formula>
    </cfRule>
  </conditionalFormatting>
  <conditionalFormatting sqref="K17:K19">
    <cfRule type="expression" dxfId="103" priority="24" stopIfTrue="1">
      <formula>IF(COUNTA($A17)=0,0,MOD(SUBTOTAL(103,$A$6:$A17),2)=1)</formula>
    </cfRule>
  </conditionalFormatting>
  <conditionalFormatting sqref="K23">
    <cfRule type="expression" dxfId="102" priority="23" stopIfTrue="1">
      <formula>IF(COUNTA($A23)=0,0,MOD(SUBTOTAL(103,$A$6:$A23),2)=1)</formula>
    </cfRule>
  </conditionalFormatting>
  <conditionalFormatting sqref="K25">
    <cfRule type="expression" dxfId="101" priority="22" stopIfTrue="1">
      <formula>IF(COUNTA($A25)=0,0,MOD(SUBTOTAL(103,$A$6:$A25),2)=1)</formula>
    </cfRule>
  </conditionalFormatting>
  <conditionalFormatting sqref="K32:K33 H32:I33 N32:O33 A32:B33 A36:B38 K36:K37 H36:I37 N36:O37 O34:O35 A34:A35 O38">
    <cfRule type="expression" dxfId="100" priority="18" stopIfTrue="1">
      <formula>IF(COUNTA($A32)=0,0,MOD(SUBTOTAL(103,$A$6:$A32),2)=1)</formula>
    </cfRule>
  </conditionalFormatting>
  <conditionalFormatting sqref="J32:J33 J36:J37">
    <cfRule type="expression" dxfId="99" priority="17" stopIfTrue="1">
      <formula>IF(COUNTA($A32)=0,0,MOD(SUBTOTAL(103,$A$6:$A32),2)=1)</formula>
    </cfRule>
  </conditionalFormatting>
  <conditionalFormatting sqref="L32:M33 L36:M37 M34:M35">
    <cfRule type="expression" dxfId="98" priority="16" stopIfTrue="1">
      <formula>IF(COUNTA($A32)=0,0,MOD(SUBTOTAL(103,$A$6:$A32),2)=1)</formula>
    </cfRule>
  </conditionalFormatting>
  <conditionalFormatting sqref="N34">
    <cfRule type="expression" dxfId="97" priority="15" stopIfTrue="1">
      <formula>IF(COUNTA($A34)=0,0,MOD(SUBTOTAL(103,$A$6:$A34),2)=1)</formula>
    </cfRule>
  </conditionalFormatting>
  <conditionalFormatting sqref="G32:G33 G36:G37 B34:B35">
    <cfRule type="expression" dxfId="96" priority="14" stopIfTrue="1">
      <formula>IF(COUNTA($A32)=0,0,MOD(SUBTOTAL(103,$A$6:$A32),2)=1)</formula>
    </cfRule>
  </conditionalFormatting>
  <conditionalFormatting sqref="F32:F33 F36:F37">
    <cfRule type="expression" dxfId="95" priority="13" stopIfTrue="1">
      <formula>IF(COUNTA($A32)=0,0,MOD(SUBTOTAL(103,$A$6:$A32),2)=1)</formula>
    </cfRule>
  </conditionalFormatting>
  <conditionalFormatting sqref="C34:H35">
    <cfRule type="expression" dxfId="94" priority="12" stopIfTrue="1">
      <formula>IF(COUNTA($A34)=0,0,MOD(SUBTOTAL(103,$A$6:$A34),2)=1)</formula>
    </cfRule>
  </conditionalFormatting>
  <conditionalFormatting sqref="E32:E33 E36:E38">
    <cfRule type="expression" dxfId="93" priority="11" stopIfTrue="1">
      <formula>IF(COUNTA($A32)=0,0,MOD(SUBTOTAL(103,$A$6:$A32),2)=1)</formula>
    </cfRule>
  </conditionalFormatting>
  <conditionalFormatting sqref="D32:D33 D36:D38">
    <cfRule type="expression" dxfId="92" priority="10" stopIfTrue="1">
      <formula>IF(COUNTA($A32)=0,0,MOD(SUBTOTAL(103,$A$6:$A32),2)=1)</formula>
    </cfRule>
  </conditionalFormatting>
  <conditionalFormatting sqref="C32:C33 C36:C38">
    <cfRule type="expression" dxfId="91" priority="9" stopIfTrue="1">
      <formula>IF(COUNTA($A32)=0,0,MOD(SUBTOTAL(103,$A$6:$A32),2)=1)</formula>
    </cfRule>
  </conditionalFormatting>
  <conditionalFormatting sqref="M38">
    <cfRule type="expression" dxfId="90" priority="8" stopIfTrue="1">
      <formula>IF(COUNTA($A38)=0,0,MOD(SUBTOTAL(103,$A$6:$A38),2)=1)</formula>
    </cfRule>
  </conditionalFormatting>
  <conditionalFormatting sqref="F38:L38">
    <cfRule type="expression" dxfId="89" priority="7" stopIfTrue="1">
      <formula>IF(COUNTA($A38)=0,0,MOD(SUBTOTAL(103,$A$6:$A38),2)=1)</formula>
    </cfRule>
  </conditionalFormatting>
  <conditionalFormatting sqref="N38">
    <cfRule type="expression" dxfId="88" priority="6" stopIfTrue="1">
      <formula>IF(COUNTA($A38)=0,0,MOD(SUBTOTAL(103,$A$6:$A38),2)=1)</formula>
    </cfRule>
  </conditionalFormatting>
  <conditionalFormatting sqref="I34:I35">
    <cfRule type="expression" dxfId="87" priority="5" stopIfTrue="1">
      <formula>IF(COUNTA($A34)=0,0,MOD(SUBTOTAL(103,$A$6:$A34),2)=1)</formula>
    </cfRule>
  </conditionalFormatting>
  <conditionalFormatting sqref="J34:J35">
    <cfRule type="expression" dxfId="86" priority="4" stopIfTrue="1">
      <formula>IF(COUNTA($A34)=0,0,MOD(SUBTOTAL(103,$A$6:$A34),2)=1)</formula>
    </cfRule>
  </conditionalFormatting>
  <conditionalFormatting sqref="K34:K35">
    <cfRule type="expression" dxfId="85" priority="3" stopIfTrue="1">
      <formula>IF(COUNTA($A34)=0,0,MOD(SUBTOTAL(103,$A$6:$A34),2)=1)</formula>
    </cfRule>
  </conditionalFormatting>
  <conditionalFormatting sqref="L34:L35">
    <cfRule type="expression" dxfId="84" priority="2" stopIfTrue="1">
      <formula>IF(COUNTA($A34)=0,0,MOD(SUBTOTAL(103,$A$6:$A34),2)=1)</formula>
    </cfRule>
  </conditionalFormatting>
  <conditionalFormatting sqref="N35">
    <cfRule type="expression" dxfId="83" priority="1" stopIfTrue="1">
      <formula>IF(COUNTA($A35)=0,0,MOD(SUBTOTAL(103,$A$6:$A35),2)=1)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Q56"/>
  <sheetViews>
    <sheetView workbookViewId="0"/>
  </sheetViews>
  <sheetFormatPr defaultColWidth="9.1796875" defaultRowHeight="14.5"/>
  <cols>
    <col min="1" max="1" width="66.1796875" style="1" bestFit="1" customWidth="1"/>
    <col min="2" max="2" width="1.81640625" style="38" customWidth="1"/>
    <col min="3" max="3" width="9.81640625" style="38" customWidth="1"/>
    <col min="4" max="5" width="8.1796875" style="1" bestFit="1" customWidth="1"/>
    <col min="6" max="6" width="8.1796875" style="38" bestFit="1" customWidth="1"/>
    <col min="7" max="7" width="9.81640625" style="38" customWidth="1"/>
    <col min="8" max="9" width="8.1796875" style="1" bestFit="1" customWidth="1"/>
    <col min="10" max="11" width="9.81640625" style="1" bestFit="1" customWidth="1"/>
    <col min="12" max="12" width="10.453125" style="1" customWidth="1"/>
    <col min="13" max="13" width="1.81640625" style="38" customWidth="1"/>
    <col min="14" max="14" width="9.81640625" style="1" bestFit="1" customWidth="1"/>
    <col min="15" max="16" width="1.81640625" style="38" customWidth="1"/>
    <col min="17" max="17" width="10.54296875" style="1" customWidth="1"/>
    <col min="18" max="16384" width="9.1796875" style="1"/>
  </cols>
  <sheetData>
    <row r="2" spans="1:17" ht="44.15" customHeight="1">
      <c r="A2" s="171" t="s">
        <v>108</v>
      </c>
      <c r="B2" s="171"/>
      <c r="C2" s="171"/>
      <c r="D2" s="171"/>
      <c r="E2" s="171"/>
      <c r="F2" s="171"/>
      <c r="G2" s="171"/>
      <c r="H2" s="171"/>
      <c r="I2" s="171"/>
      <c r="J2" s="171"/>
      <c r="K2" s="171"/>
      <c r="L2" s="171"/>
      <c r="M2" s="171"/>
      <c r="N2" s="171"/>
      <c r="O2" s="171"/>
      <c r="P2" s="171"/>
      <c r="Q2" s="171"/>
    </row>
    <row r="3" spans="1:17" ht="12.65" customHeight="1">
      <c r="A3" s="127"/>
      <c r="B3" s="127"/>
      <c r="C3" s="127"/>
      <c r="D3" s="127"/>
      <c r="E3" s="127"/>
      <c r="F3" s="127"/>
      <c r="G3" s="127"/>
      <c r="H3" s="127"/>
      <c r="I3" s="127"/>
      <c r="J3" s="127"/>
      <c r="K3" s="127"/>
      <c r="L3" s="127"/>
      <c r="M3" s="127"/>
      <c r="N3" s="127"/>
      <c r="O3" s="127"/>
      <c r="P3" s="127"/>
      <c r="Q3" s="127"/>
    </row>
    <row r="4" spans="1:17" s="7" customFormat="1" ht="15" customHeight="1" thickBot="1">
      <c r="B4" s="83"/>
      <c r="C4" s="155"/>
      <c r="E4" s="155"/>
      <c r="F4" s="155"/>
      <c r="G4" s="155"/>
      <c r="H4" s="155"/>
      <c r="I4" s="155"/>
      <c r="J4" s="155"/>
      <c r="K4" s="155"/>
      <c r="L4" s="155"/>
      <c r="M4" s="155"/>
      <c r="N4" s="154" t="s">
        <v>63</v>
      </c>
      <c r="O4" s="94"/>
      <c r="P4" s="83"/>
      <c r="Q4" s="103" t="s">
        <v>109</v>
      </c>
    </row>
    <row r="5" spans="1:17" s="7" customFormat="1" ht="53" thickBot="1">
      <c r="B5" s="83"/>
      <c r="C5" s="156" t="s">
        <v>229</v>
      </c>
      <c r="D5" s="156" t="s">
        <v>110</v>
      </c>
      <c r="E5" s="156" t="s">
        <v>99</v>
      </c>
      <c r="F5" s="156" t="s">
        <v>100</v>
      </c>
      <c r="G5" s="156" t="s">
        <v>101</v>
      </c>
      <c r="H5" s="156" t="s">
        <v>102</v>
      </c>
      <c r="I5" s="156" t="s">
        <v>103</v>
      </c>
      <c r="J5" s="156" t="s">
        <v>104</v>
      </c>
      <c r="K5" s="156" t="s">
        <v>105</v>
      </c>
      <c r="L5" s="156" t="s">
        <v>106</v>
      </c>
      <c r="M5" s="95"/>
      <c r="N5" s="96" t="s">
        <v>74</v>
      </c>
      <c r="O5" s="94"/>
      <c r="P5" s="83"/>
      <c r="Q5" s="103" t="s">
        <v>111</v>
      </c>
    </row>
    <row r="6" spans="1:17" s="41" customFormat="1" ht="11.5">
      <c r="A6" s="42" t="s">
        <v>112</v>
      </c>
      <c r="B6" s="43"/>
      <c r="C6" s="66"/>
      <c r="D6" s="114"/>
      <c r="E6" s="114"/>
      <c r="F6" s="66"/>
      <c r="G6" s="66"/>
      <c r="H6" s="66"/>
      <c r="I6" s="114"/>
      <c r="J6" s="114"/>
      <c r="K6" s="114"/>
      <c r="L6" s="114"/>
      <c r="M6" s="43"/>
      <c r="N6" s="66"/>
      <c r="O6" s="67"/>
      <c r="P6" s="44"/>
      <c r="Q6" s="54"/>
    </row>
    <row r="7" spans="1:17" s="41" customFormat="1" ht="11.5">
      <c r="A7" s="45" t="s">
        <v>95</v>
      </c>
      <c r="B7" s="46"/>
      <c r="C7" s="56">
        <v>43912</v>
      </c>
      <c r="D7" s="56">
        <v>18907</v>
      </c>
      <c r="E7" s="56">
        <v>-4645</v>
      </c>
      <c r="F7" s="56">
        <v>-69652</v>
      </c>
      <c r="G7" s="56">
        <v>-54431</v>
      </c>
      <c r="H7" s="56">
        <v>-45522</v>
      </c>
      <c r="I7" s="56">
        <v>-8185</v>
      </c>
      <c r="J7" s="56">
        <v>-191942</v>
      </c>
      <c r="K7" s="56">
        <v>-148724</v>
      </c>
      <c r="L7" s="56">
        <v>-106831.65806737238</v>
      </c>
      <c r="M7" s="46"/>
      <c r="N7" s="56">
        <v>-79081</v>
      </c>
      <c r="O7" s="68"/>
      <c r="P7" s="44"/>
      <c r="Q7" s="65">
        <v>6177</v>
      </c>
    </row>
    <row r="8" spans="1:17" s="41" customFormat="1" ht="11.5">
      <c r="A8" s="45" t="s">
        <v>113</v>
      </c>
      <c r="B8" s="46"/>
      <c r="C8" s="57"/>
      <c r="D8" s="57"/>
      <c r="E8" s="57"/>
      <c r="F8" s="57"/>
      <c r="G8" s="57"/>
      <c r="H8" s="57"/>
      <c r="I8" s="57"/>
      <c r="J8" s="57"/>
      <c r="K8" s="57"/>
      <c r="L8" s="57"/>
      <c r="M8" s="46"/>
      <c r="N8" s="57"/>
      <c r="O8" s="68"/>
      <c r="P8" s="44"/>
      <c r="Q8" s="60"/>
    </row>
    <row r="9" spans="1:17" s="41" customFormat="1" ht="11.5">
      <c r="A9" s="47" t="s">
        <v>83</v>
      </c>
      <c r="B9" s="46"/>
      <c r="C9" s="57">
        <v>59120</v>
      </c>
      <c r="D9" s="57">
        <v>38075</v>
      </c>
      <c r="E9" s="57">
        <v>18751</v>
      </c>
      <c r="F9" s="57">
        <v>64440</v>
      </c>
      <c r="G9" s="57">
        <v>46483</v>
      </c>
      <c r="H9" s="57">
        <v>29655</v>
      </c>
      <c r="I9" s="57">
        <v>14080</v>
      </c>
      <c r="J9" s="57">
        <v>43005</v>
      </c>
      <c r="K9" s="57">
        <v>30512</v>
      </c>
      <c r="L9" s="57">
        <v>18829</v>
      </c>
      <c r="M9" s="46"/>
      <c r="N9" s="57">
        <v>7115</v>
      </c>
      <c r="O9" s="68"/>
      <c r="P9" s="44"/>
      <c r="Q9" s="60">
        <v>2584</v>
      </c>
    </row>
    <row r="10" spans="1:17" s="41" customFormat="1" ht="11.5">
      <c r="A10" s="47" t="s">
        <v>114</v>
      </c>
      <c r="B10" s="46"/>
      <c r="C10" s="57">
        <v>1092</v>
      </c>
      <c r="D10" s="57">
        <v>733</v>
      </c>
      <c r="E10" s="57">
        <v>367</v>
      </c>
      <c r="F10" s="57">
        <v>1380</v>
      </c>
      <c r="G10" s="57">
        <v>1019</v>
      </c>
      <c r="H10" s="57">
        <v>649</v>
      </c>
      <c r="I10" s="57">
        <v>317</v>
      </c>
      <c r="J10" s="57">
        <v>1279</v>
      </c>
      <c r="K10" s="57">
        <v>1157</v>
      </c>
      <c r="L10" s="57">
        <v>803</v>
      </c>
      <c r="M10" s="46"/>
      <c r="N10" s="57">
        <v>177</v>
      </c>
      <c r="O10" s="68"/>
      <c r="P10" s="69"/>
      <c r="Q10" s="60">
        <v>213</v>
      </c>
    </row>
    <row r="11" spans="1:17" s="41" customFormat="1" ht="11.5">
      <c r="A11" s="47" t="s">
        <v>115</v>
      </c>
      <c r="B11" s="46"/>
      <c r="C11" s="57">
        <v>2743</v>
      </c>
      <c r="D11" s="57">
        <v>2037</v>
      </c>
      <c r="E11" s="57">
        <v>765</v>
      </c>
      <c r="F11" s="57">
        <v>2998</v>
      </c>
      <c r="G11" s="57">
        <v>2780</v>
      </c>
      <c r="H11" s="57">
        <v>2394</v>
      </c>
      <c r="I11" s="57">
        <v>687</v>
      </c>
      <c r="J11" s="57">
        <v>1975</v>
      </c>
      <c r="K11" s="57">
        <v>2059</v>
      </c>
      <c r="L11" s="57">
        <v>597</v>
      </c>
      <c r="M11" s="46"/>
      <c r="N11" s="57">
        <v>521</v>
      </c>
      <c r="O11" s="68"/>
      <c r="P11" s="44"/>
      <c r="Q11" s="60">
        <v>530</v>
      </c>
    </row>
    <row r="12" spans="1:17" s="41" customFormat="1" ht="11.5">
      <c r="A12" s="47" t="s">
        <v>116</v>
      </c>
      <c r="B12" s="46"/>
      <c r="C12" s="57">
        <v>-146593</v>
      </c>
      <c r="D12" s="57">
        <v>-82899</v>
      </c>
      <c r="E12" s="57">
        <v>-24232</v>
      </c>
      <c r="F12" s="57">
        <v>-33656.120811099987</v>
      </c>
      <c r="G12" s="57">
        <v>-27485</v>
      </c>
      <c r="H12" s="57">
        <v>-10945</v>
      </c>
      <c r="I12" s="57">
        <v>-14607</v>
      </c>
      <c r="J12" s="57">
        <v>40434</v>
      </c>
      <c r="K12" s="57">
        <v>17408</v>
      </c>
      <c r="L12" s="57">
        <v>-730</v>
      </c>
      <c r="M12" s="46"/>
      <c r="N12" s="57">
        <v>-4269</v>
      </c>
      <c r="O12" s="68"/>
      <c r="P12" s="44"/>
      <c r="Q12" s="60">
        <v>-11500</v>
      </c>
    </row>
    <row r="13" spans="1:17" s="41" customFormat="1" ht="11.5">
      <c r="A13" s="47" t="s">
        <v>117</v>
      </c>
      <c r="B13" s="46"/>
      <c r="C13" s="57">
        <v>4466</v>
      </c>
      <c r="D13" s="57">
        <v>2715</v>
      </c>
      <c r="E13" s="57">
        <v>1106</v>
      </c>
      <c r="F13" s="57">
        <v>1922.819</v>
      </c>
      <c r="G13" s="57">
        <v>1029</v>
      </c>
      <c r="H13" s="57">
        <v>514</v>
      </c>
      <c r="I13" s="57">
        <v>135</v>
      </c>
      <c r="J13" s="57">
        <v>192</v>
      </c>
      <c r="K13" s="57">
        <v>80</v>
      </c>
      <c r="L13" s="57">
        <v>28.225180048435277</v>
      </c>
      <c r="M13" s="46"/>
      <c r="N13" s="57">
        <v>10</v>
      </c>
      <c r="O13" s="68"/>
      <c r="P13" s="44"/>
      <c r="Q13" s="60">
        <v>280</v>
      </c>
    </row>
    <row r="14" spans="1:17" s="41" customFormat="1" ht="11.5">
      <c r="A14" s="47" t="s">
        <v>118</v>
      </c>
      <c r="B14" s="46"/>
      <c r="C14" s="57">
        <v>106</v>
      </c>
      <c r="D14" s="57">
        <v>207</v>
      </c>
      <c r="E14" s="57">
        <v>98</v>
      </c>
      <c r="F14" s="57">
        <v>682</v>
      </c>
      <c r="G14" s="57">
        <v>265</v>
      </c>
      <c r="H14" s="57">
        <v>2</v>
      </c>
      <c r="I14" s="57">
        <v>-45</v>
      </c>
      <c r="J14" s="57">
        <v>323</v>
      </c>
      <c r="K14" s="57">
        <v>238</v>
      </c>
      <c r="L14" s="57">
        <v>167</v>
      </c>
      <c r="M14" s="46"/>
      <c r="N14" s="57">
        <v>53</v>
      </c>
      <c r="O14" s="68"/>
      <c r="P14" s="69"/>
      <c r="Q14" s="60">
        <v>26</v>
      </c>
    </row>
    <row r="15" spans="1:17" s="41" customFormat="1" ht="11.5">
      <c r="A15" s="47" t="s">
        <v>82</v>
      </c>
      <c r="B15" s="46"/>
      <c r="C15" s="57">
        <v>15463</v>
      </c>
      <c r="D15" s="57">
        <v>10088</v>
      </c>
      <c r="E15" s="57">
        <v>4592</v>
      </c>
      <c r="F15" s="57">
        <v>15802</v>
      </c>
      <c r="G15" s="57">
        <v>11823</v>
      </c>
      <c r="H15" s="57">
        <v>7945</v>
      </c>
      <c r="I15" s="57">
        <v>4103</v>
      </c>
      <c r="J15" s="57">
        <v>83421</v>
      </c>
      <c r="K15" s="57">
        <v>79173</v>
      </c>
      <c r="L15" s="57">
        <v>75101</v>
      </c>
      <c r="M15" s="46"/>
      <c r="N15" s="57">
        <v>71363</v>
      </c>
      <c r="O15" s="68"/>
      <c r="P15" s="69"/>
      <c r="Q15" s="60">
        <v>0</v>
      </c>
    </row>
    <row r="16" spans="1:17" s="41" customFormat="1" ht="11.5">
      <c r="A16" s="47" t="s">
        <v>119</v>
      </c>
      <c r="B16" s="46"/>
      <c r="C16" s="57">
        <v>-7898</v>
      </c>
      <c r="D16" s="57">
        <v>-5626</v>
      </c>
      <c r="E16" s="57">
        <v>-3986</v>
      </c>
      <c r="F16" s="57">
        <v>-3350.2710000000015</v>
      </c>
      <c r="G16" s="57">
        <v>2170</v>
      </c>
      <c r="H16" s="57">
        <v>3452.5889999999999</v>
      </c>
      <c r="I16" s="57">
        <v>-1908.7020000000002</v>
      </c>
      <c r="J16" s="57">
        <v>-962.11499999999296</v>
      </c>
      <c r="K16" s="57">
        <v>2123.3350000000023</v>
      </c>
      <c r="L16" s="57">
        <v>-336</v>
      </c>
      <c r="M16" s="46"/>
      <c r="N16" s="57">
        <v>441</v>
      </c>
      <c r="O16" s="68"/>
      <c r="P16" s="69"/>
      <c r="Q16" s="60">
        <v>339</v>
      </c>
    </row>
    <row r="17" spans="1:17" s="41" customFormat="1" ht="11.5">
      <c r="A17" s="47" t="s">
        <v>91</v>
      </c>
      <c r="B17" s="46"/>
      <c r="C17" s="57">
        <v>-942</v>
      </c>
      <c r="D17" s="57">
        <v>-942</v>
      </c>
      <c r="E17" s="57">
        <v>0</v>
      </c>
      <c r="F17" s="57">
        <v>0</v>
      </c>
      <c r="G17" s="57">
        <v>0</v>
      </c>
      <c r="H17" s="57">
        <v>0</v>
      </c>
      <c r="I17" s="57">
        <v>0</v>
      </c>
      <c r="J17" s="57">
        <v>-1264</v>
      </c>
      <c r="K17" s="57">
        <v>-1264</v>
      </c>
      <c r="L17" s="57">
        <v>-1264.46711267606</v>
      </c>
      <c r="M17" s="46"/>
      <c r="N17" s="57">
        <v>0</v>
      </c>
      <c r="O17" s="68"/>
      <c r="P17" s="69"/>
      <c r="Q17" s="60">
        <v>0</v>
      </c>
    </row>
    <row r="18" spans="1:17" s="41" customFormat="1" ht="11.5">
      <c r="A18" s="47" t="s">
        <v>120</v>
      </c>
      <c r="B18" s="46"/>
      <c r="C18" s="57"/>
      <c r="D18" s="57"/>
      <c r="E18" s="57"/>
      <c r="F18" s="57"/>
      <c r="G18" s="57"/>
      <c r="H18" s="57"/>
      <c r="I18" s="57"/>
      <c r="J18" s="57"/>
      <c r="K18" s="57"/>
      <c r="L18" s="57"/>
      <c r="M18" s="46"/>
      <c r="N18" s="57"/>
      <c r="O18" s="68"/>
      <c r="P18" s="69"/>
      <c r="Q18" s="57"/>
    </row>
    <row r="19" spans="1:17" s="41" customFormat="1" ht="11.5">
      <c r="A19" s="48" t="s">
        <v>25</v>
      </c>
      <c r="B19" s="46"/>
      <c r="C19" s="57">
        <v>-293</v>
      </c>
      <c r="D19" s="57">
        <v>-881</v>
      </c>
      <c r="E19" s="57">
        <v>-1707</v>
      </c>
      <c r="F19" s="57">
        <v>-1961.4680299999982</v>
      </c>
      <c r="G19" s="57">
        <v>-768</v>
      </c>
      <c r="H19" s="57">
        <v>295.65072999999848</v>
      </c>
      <c r="I19" s="57">
        <v>-150.96818000000076</v>
      </c>
      <c r="J19" s="57">
        <v>-53</v>
      </c>
      <c r="K19" s="57">
        <v>2463</v>
      </c>
      <c r="L19" s="57">
        <v>3024</v>
      </c>
      <c r="M19" s="46"/>
      <c r="N19" s="57">
        <v>-404</v>
      </c>
      <c r="O19" s="68"/>
      <c r="P19" s="44"/>
      <c r="Q19" s="60">
        <v>-682</v>
      </c>
    </row>
    <row r="20" spans="1:17" s="41" customFormat="1" ht="11.5">
      <c r="A20" s="48" t="s">
        <v>121</v>
      </c>
      <c r="B20" s="46"/>
      <c r="C20" s="57">
        <v>-10019</v>
      </c>
      <c r="D20" s="57">
        <v>-507</v>
      </c>
      <c r="E20" s="57">
        <v>1563</v>
      </c>
      <c r="F20" s="57">
        <v>-6484.7400300000008</v>
      </c>
      <c r="G20" s="57">
        <v>-3990</v>
      </c>
      <c r="H20" s="57">
        <v>-530.73309999999628</v>
      </c>
      <c r="I20" s="57">
        <v>-1878.1504999999961</v>
      </c>
      <c r="J20" s="57">
        <v>-5911</v>
      </c>
      <c r="K20" s="57">
        <v>-739.92500000000018</v>
      </c>
      <c r="L20" s="57">
        <v>164</v>
      </c>
      <c r="M20" s="46"/>
      <c r="N20" s="57">
        <v>-1464</v>
      </c>
      <c r="O20" s="68"/>
      <c r="P20" s="44"/>
      <c r="Q20" s="60">
        <v>935</v>
      </c>
    </row>
    <row r="21" spans="1:17" s="41" customFormat="1" ht="11.5">
      <c r="A21" s="48" t="s">
        <v>122</v>
      </c>
      <c r="B21" s="46"/>
      <c r="C21" s="57">
        <v>17015</v>
      </c>
      <c r="D21" s="57">
        <v>5483</v>
      </c>
      <c r="E21" s="57">
        <v>-1309</v>
      </c>
      <c r="F21" s="57">
        <v>7201.3037349033757</v>
      </c>
      <c r="G21" s="57">
        <v>3903</v>
      </c>
      <c r="H21" s="57">
        <v>3620.4702602740003</v>
      </c>
      <c r="I21" s="57">
        <v>4084.0715686320827</v>
      </c>
      <c r="J21" s="57">
        <v>-15316</v>
      </c>
      <c r="K21" s="57">
        <v>-16198.928137723931</v>
      </c>
      <c r="L21" s="57">
        <v>-18018.400000000001</v>
      </c>
      <c r="M21" s="46"/>
      <c r="N21" s="57">
        <v>-23432</v>
      </c>
      <c r="O21" s="68"/>
      <c r="P21" s="44"/>
      <c r="Q21" s="60">
        <v>-4605</v>
      </c>
    </row>
    <row r="22" spans="1:17" s="41" customFormat="1" ht="12" thickBot="1">
      <c r="A22" s="48" t="s">
        <v>43</v>
      </c>
      <c r="B22" s="46"/>
      <c r="C22" s="58">
        <v>2889</v>
      </c>
      <c r="D22" s="58">
        <v>2414</v>
      </c>
      <c r="E22" s="58">
        <v>3978</v>
      </c>
      <c r="F22" s="58">
        <v>6184.0420499999964</v>
      </c>
      <c r="G22" s="58">
        <v>4897</v>
      </c>
      <c r="H22" s="58">
        <v>5241</v>
      </c>
      <c r="I22" s="58">
        <f>3969-0.5</f>
        <v>3968.5</v>
      </c>
      <c r="J22" s="58">
        <v>2282</v>
      </c>
      <c r="K22" s="58">
        <v>922</v>
      </c>
      <c r="L22" s="58">
        <v>292.39999999999998</v>
      </c>
      <c r="M22" s="46"/>
      <c r="N22" s="58">
        <v>36</v>
      </c>
      <c r="O22" s="68"/>
      <c r="P22" s="44"/>
      <c r="Q22" s="60">
        <v>2251</v>
      </c>
    </row>
    <row r="23" spans="1:17" s="41" customFormat="1" ht="12" thickBot="1">
      <c r="A23" s="49" t="s">
        <v>123</v>
      </c>
      <c r="B23" s="46"/>
      <c r="C23" s="59">
        <f>SUM(C7:C22)</f>
        <v>-18939</v>
      </c>
      <c r="D23" s="59">
        <f t="shared" ref="D23:E23" si="0">SUM(D7:D22)</f>
        <v>-10196</v>
      </c>
      <c r="E23" s="59">
        <f t="shared" si="0"/>
        <v>-4659</v>
      </c>
      <c r="F23" s="59">
        <f>SUM(F7:F22)</f>
        <v>-14494.435086196616</v>
      </c>
      <c r="G23" s="59">
        <f>SUM(G7:G22)</f>
        <v>-12305</v>
      </c>
      <c r="H23" s="59">
        <f>SUM(H7:H22)</f>
        <v>-3229.0231097259984</v>
      </c>
      <c r="I23" s="59">
        <f t="shared" ref="I23:L23" si="1">SUM(I7:I22)</f>
        <v>599.75088863208566</v>
      </c>
      <c r="J23" s="59">
        <f t="shared" si="1"/>
        <v>-42537.114999999991</v>
      </c>
      <c r="K23" s="59">
        <f t="shared" si="1"/>
        <v>-30791.518137723928</v>
      </c>
      <c r="L23" s="59">
        <f t="shared" si="1"/>
        <v>-28174.9</v>
      </c>
      <c r="M23" s="46"/>
      <c r="N23" s="59">
        <f>SUM(N7:N22)</f>
        <v>-28934</v>
      </c>
      <c r="O23" s="68"/>
      <c r="P23" s="44"/>
      <c r="Q23" s="61">
        <f>SUM(Q7:Q22)</f>
        <v>-3452</v>
      </c>
    </row>
    <row r="24" spans="1:17" s="41" customFormat="1" ht="11.5">
      <c r="A24" s="41" t="s">
        <v>124</v>
      </c>
      <c r="B24" s="44"/>
      <c r="C24" s="57"/>
      <c r="D24" s="57"/>
      <c r="E24" s="57"/>
      <c r="F24" s="57"/>
      <c r="G24" s="57"/>
      <c r="H24" s="57"/>
      <c r="I24" s="57"/>
      <c r="J24" s="57"/>
      <c r="K24" s="57"/>
      <c r="L24" s="57"/>
      <c r="M24" s="44"/>
      <c r="N24" s="57"/>
      <c r="O24" s="68"/>
      <c r="P24" s="44"/>
      <c r="Q24" s="60"/>
    </row>
    <row r="25" spans="1:17" s="41" customFormat="1" ht="11.5">
      <c r="A25" s="42" t="s">
        <v>125</v>
      </c>
      <c r="B25" s="43"/>
      <c r="C25" s="60"/>
      <c r="D25" s="60"/>
      <c r="E25" s="60"/>
      <c r="F25" s="60"/>
      <c r="G25" s="60"/>
      <c r="H25" s="60"/>
      <c r="I25" s="60"/>
      <c r="J25" s="60"/>
      <c r="K25" s="60"/>
      <c r="L25" s="60"/>
      <c r="M25" s="43"/>
      <c r="N25" s="60"/>
      <c r="O25" s="70"/>
      <c r="P25" s="44"/>
      <c r="Q25" s="60"/>
    </row>
    <row r="26" spans="1:17" s="41" customFormat="1" ht="11.5">
      <c r="A26" s="47" t="s">
        <v>126</v>
      </c>
      <c r="B26" s="46"/>
      <c r="C26" s="60">
        <v>0</v>
      </c>
      <c r="D26" s="60">
        <v>0</v>
      </c>
      <c r="E26" s="60">
        <v>0</v>
      </c>
      <c r="F26" s="60">
        <v>0</v>
      </c>
      <c r="G26" s="60">
        <v>0</v>
      </c>
      <c r="H26" s="60">
        <v>0</v>
      </c>
      <c r="I26" s="60">
        <v>0</v>
      </c>
      <c r="J26" s="60">
        <v>-277065</v>
      </c>
      <c r="K26" s="60">
        <v>-277065.14799999999</v>
      </c>
      <c r="L26" s="60">
        <v>-277065</v>
      </c>
      <c r="M26" s="46"/>
      <c r="N26" s="60">
        <v>-277065</v>
      </c>
      <c r="O26" s="70"/>
      <c r="P26" s="44"/>
      <c r="Q26" s="60">
        <v>0</v>
      </c>
    </row>
    <row r="27" spans="1:17" s="41" customFormat="1" ht="11.5">
      <c r="A27" s="47" t="s">
        <v>127</v>
      </c>
      <c r="B27" s="46"/>
      <c r="C27" s="60">
        <v>-338236</v>
      </c>
      <c r="D27" s="60">
        <v>-259721</v>
      </c>
      <c r="E27" s="60">
        <v>-73128</v>
      </c>
      <c r="F27" s="60">
        <v>-469724.79599999997</v>
      </c>
      <c r="G27" s="60">
        <v>-354008</v>
      </c>
      <c r="H27" s="60">
        <v>-223239.473</v>
      </c>
      <c r="I27" s="60">
        <v>-104683.51782398508</v>
      </c>
      <c r="J27" s="60">
        <v>-175665</v>
      </c>
      <c r="K27" s="60">
        <v>-72823.186221900352</v>
      </c>
      <c r="L27" s="60">
        <v>-45729</v>
      </c>
      <c r="M27" s="46"/>
      <c r="N27" s="60">
        <v>-16519</v>
      </c>
      <c r="O27" s="67"/>
      <c r="P27" s="44"/>
      <c r="Q27" s="60">
        <v>-5064</v>
      </c>
    </row>
    <row r="28" spans="1:17" s="41" customFormat="1" ht="11.5">
      <c r="A28" s="47" t="s">
        <v>128</v>
      </c>
      <c r="B28" s="46"/>
      <c r="C28" s="60">
        <v>-10867</v>
      </c>
      <c r="D28" s="60">
        <v>-22686</v>
      </c>
      <c r="E28" s="60">
        <v>0</v>
      </c>
      <c r="F28" s="60">
        <v>0</v>
      </c>
      <c r="G28" s="60">
        <v>0</v>
      </c>
      <c r="H28" s="60">
        <v>0</v>
      </c>
      <c r="I28" s="60">
        <v>0</v>
      </c>
      <c r="J28" s="60">
        <v>0</v>
      </c>
      <c r="K28" s="60">
        <v>0</v>
      </c>
      <c r="L28" s="60">
        <v>0</v>
      </c>
      <c r="M28" s="46"/>
      <c r="N28" s="60">
        <v>0</v>
      </c>
      <c r="O28" s="67"/>
      <c r="P28" s="71"/>
      <c r="Q28" s="60">
        <v>0</v>
      </c>
    </row>
    <row r="29" spans="1:17" s="41" customFormat="1" ht="11.5">
      <c r="A29" s="47" t="s">
        <v>129</v>
      </c>
      <c r="B29" s="46"/>
      <c r="C29" s="60">
        <v>0</v>
      </c>
      <c r="D29" s="60">
        <v>0</v>
      </c>
      <c r="E29" s="60">
        <v>0</v>
      </c>
      <c r="F29" s="60">
        <v>0</v>
      </c>
      <c r="G29" s="60">
        <v>0</v>
      </c>
      <c r="H29" s="60">
        <v>0</v>
      </c>
      <c r="I29" s="60">
        <v>0</v>
      </c>
      <c r="J29" s="60">
        <v>-2500</v>
      </c>
      <c r="K29" s="60">
        <v>-2500</v>
      </c>
      <c r="L29" s="60">
        <v>-2500</v>
      </c>
      <c r="M29" s="46"/>
      <c r="N29" s="60">
        <v>-2500</v>
      </c>
      <c r="O29" s="67"/>
      <c r="P29" s="71"/>
      <c r="Q29" s="60">
        <v>-17500</v>
      </c>
    </row>
    <row r="30" spans="1:17" s="41" customFormat="1" ht="11.5">
      <c r="A30" s="47" t="s">
        <v>130</v>
      </c>
      <c r="B30" s="46"/>
      <c r="C30" s="60">
        <v>0</v>
      </c>
      <c r="D30" s="60">
        <v>0</v>
      </c>
      <c r="E30" s="60">
        <v>0</v>
      </c>
      <c r="F30" s="60">
        <v>0</v>
      </c>
      <c r="G30" s="60">
        <v>0</v>
      </c>
      <c r="H30" s="60">
        <v>0</v>
      </c>
      <c r="I30" s="60">
        <v>0</v>
      </c>
      <c r="J30" s="60">
        <v>20000</v>
      </c>
      <c r="K30" s="60">
        <v>20000</v>
      </c>
      <c r="L30" s="60">
        <v>20000</v>
      </c>
      <c r="M30" s="46"/>
      <c r="N30" s="60">
        <v>0</v>
      </c>
      <c r="O30" s="67"/>
      <c r="P30" s="71"/>
      <c r="Q30" s="60">
        <v>0</v>
      </c>
    </row>
    <row r="31" spans="1:17" s="41" customFormat="1" ht="11.5">
      <c r="A31" s="47" t="s">
        <v>230</v>
      </c>
      <c r="B31" s="46"/>
      <c r="C31" s="60">
        <v>455</v>
      </c>
      <c r="D31" s="60">
        <v>0</v>
      </c>
      <c r="E31" s="60">
        <v>0</v>
      </c>
      <c r="F31" s="60">
        <v>0</v>
      </c>
      <c r="G31" s="60">
        <v>0</v>
      </c>
      <c r="H31" s="60">
        <v>0</v>
      </c>
      <c r="I31" s="60">
        <v>0</v>
      </c>
      <c r="J31" s="60">
        <v>0</v>
      </c>
      <c r="K31" s="60">
        <v>0</v>
      </c>
      <c r="L31" s="60">
        <v>0</v>
      </c>
      <c r="M31" s="46"/>
      <c r="N31" s="60">
        <v>0</v>
      </c>
      <c r="O31" s="67"/>
      <c r="P31" s="71"/>
      <c r="Q31" s="60">
        <v>0</v>
      </c>
    </row>
    <row r="32" spans="1:17" s="41" customFormat="1" ht="12" thickBot="1">
      <c r="A32" s="47" t="s">
        <v>131</v>
      </c>
      <c r="B32" s="46"/>
      <c r="C32" s="59">
        <v>-281</v>
      </c>
      <c r="D32" s="59">
        <v>-195</v>
      </c>
      <c r="E32" s="59">
        <v>-195</v>
      </c>
      <c r="F32" s="59">
        <v>-987.15917999999965</v>
      </c>
      <c r="G32" s="59">
        <v>-582</v>
      </c>
      <c r="H32" s="59">
        <v>-338</v>
      </c>
      <c r="I32" s="59">
        <v>-328</v>
      </c>
      <c r="J32" s="59">
        <v>-1049</v>
      </c>
      <c r="K32" s="59">
        <v>-296</v>
      </c>
      <c r="L32" s="59">
        <v>-189</v>
      </c>
      <c r="M32" s="46"/>
      <c r="N32" s="59">
        <v>-119</v>
      </c>
      <c r="O32" s="68"/>
      <c r="P32" s="44"/>
      <c r="Q32" s="60">
        <v>-40</v>
      </c>
    </row>
    <row r="33" spans="1:17" s="41" customFormat="1" ht="12" thickBot="1">
      <c r="A33" s="49" t="s">
        <v>132</v>
      </c>
      <c r="B33" s="46"/>
      <c r="C33" s="59">
        <f>SUM(C26:C32)</f>
        <v>-348929</v>
      </c>
      <c r="D33" s="59">
        <f>SUM(D26:D32)</f>
        <v>-282602</v>
      </c>
      <c r="E33" s="59">
        <f t="shared" ref="E33" si="2">SUM(E26:E32)</f>
        <v>-73323</v>
      </c>
      <c r="F33" s="59">
        <f>SUM(F26:F32)</f>
        <v>-470711.95517999999</v>
      </c>
      <c r="G33" s="59">
        <f>SUM(G26:G32)</f>
        <v>-354590</v>
      </c>
      <c r="H33" s="59">
        <f>SUM(H26:H32)</f>
        <v>-223577.473</v>
      </c>
      <c r="I33" s="59">
        <f t="shared" ref="I33:L33" si="3">SUM(I26:I32)</f>
        <v>-105011.51782398508</v>
      </c>
      <c r="J33" s="59">
        <f t="shared" si="3"/>
        <v>-436279</v>
      </c>
      <c r="K33" s="59">
        <f t="shared" si="3"/>
        <v>-332684.33422190032</v>
      </c>
      <c r="L33" s="59">
        <f t="shared" si="3"/>
        <v>-305483</v>
      </c>
      <c r="M33" s="46"/>
      <c r="N33" s="59">
        <f>SUM(N26:N32)</f>
        <v>-296203</v>
      </c>
      <c r="O33" s="68"/>
      <c r="P33" s="44"/>
      <c r="Q33" s="61">
        <f>SUM(Q26:Q32)</f>
        <v>-22604</v>
      </c>
    </row>
    <row r="34" spans="1:17" s="41" customFormat="1" ht="11.5">
      <c r="A34" s="41" t="s">
        <v>124</v>
      </c>
      <c r="B34" s="44"/>
      <c r="C34" s="57"/>
      <c r="D34" s="57"/>
      <c r="E34" s="57"/>
      <c r="F34" s="57"/>
      <c r="G34" s="57"/>
      <c r="H34" s="57"/>
      <c r="I34" s="57"/>
      <c r="J34" s="57"/>
      <c r="K34" s="57"/>
      <c r="L34" s="57"/>
      <c r="M34" s="44"/>
      <c r="N34" s="57"/>
      <c r="O34" s="68"/>
      <c r="P34" s="44"/>
      <c r="Q34" s="55"/>
    </row>
    <row r="35" spans="1:17" s="41" customFormat="1" ht="11.5">
      <c r="A35" s="42" t="s">
        <v>133</v>
      </c>
      <c r="B35" s="43"/>
      <c r="C35" s="60"/>
      <c r="D35" s="60"/>
      <c r="E35" s="60"/>
      <c r="F35" s="60"/>
      <c r="G35" s="60"/>
      <c r="H35" s="60"/>
      <c r="I35" s="60"/>
      <c r="J35" s="60"/>
      <c r="K35" s="60"/>
      <c r="L35" s="60"/>
      <c r="M35" s="43"/>
      <c r="N35" s="60"/>
      <c r="O35" s="70"/>
      <c r="P35" s="44"/>
      <c r="Q35" s="55"/>
    </row>
    <row r="36" spans="1:17" s="41" customFormat="1" ht="13">
      <c r="A36" s="102" t="s">
        <v>134</v>
      </c>
      <c r="B36" s="44"/>
      <c r="C36" s="57">
        <v>427003</v>
      </c>
      <c r="D36" s="57">
        <v>427003</v>
      </c>
      <c r="E36" s="57">
        <v>256203</v>
      </c>
      <c r="F36" s="57">
        <v>587734.77746999997</v>
      </c>
      <c r="G36" s="57">
        <v>433440</v>
      </c>
      <c r="H36" s="57">
        <v>168940</v>
      </c>
      <c r="I36" s="57">
        <v>93940</v>
      </c>
      <c r="J36" s="57">
        <f>160475+3245</f>
        <v>163720</v>
      </c>
      <c r="K36" s="57">
        <v>160475</v>
      </c>
      <c r="L36" s="57">
        <v>0</v>
      </c>
      <c r="M36" s="44"/>
      <c r="N36" s="57">
        <v>0</v>
      </c>
      <c r="O36" s="68"/>
      <c r="P36" s="44"/>
      <c r="Q36" s="60">
        <v>0</v>
      </c>
    </row>
    <row r="37" spans="1:17" s="41" customFormat="1" ht="11.5">
      <c r="A37" s="47" t="s">
        <v>135</v>
      </c>
      <c r="B37" s="46"/>
      <c r="C37" s="57">
        <v>-112129</v>
      </c>
      <c r="D37" s="57">
        <v>-112129</v>
      </c>
      <c r="E37" s="57">
        <v>-1804</v>
      </c>
      <c r="F37" s="57">
        <v>-237.28937999999999</v>
      </c>
      <c r="G37" s="57">
        <v>-166</v>
      </c>
      <c r="H37" s="57">
        <v>-95.156600000000012</v>
      </c>
      <c r="I37" s="57">
        <v>-53.962075649311473</v>
      </c>
      <c r="J37" s="57">
        <v>-48065</v>
      </c>
      <c r="K37" s="57">
        <v>-48025</v>
      </c>
      <c r="L37" s="57">
        <v>-48025</v>
      </c>
      <c r="M37" s="46"/>
      <c r="N37" s="57">
        <v>0</v>
      </c>
      <c r="O37" s="68"/>
      <c r="P37" s="69"/>
      <c r="Q37" s="57">
        <v>-250</v>
      </c>
    </row>
    <row r="38" spans="1:17" s="41" customFormat="1" ht="11.5">
      <c r="A38" s="47" t="s">
        <v>136</v>
      </c>
      <c r="B38" s="46"/>
      <c r="C38" s="57">
        <v>0</v>
      </c>
      <c r="D38" s="57">
        <v>0</v>
      </c>
      <c r="E38" s="57">
        <v>0</v>
      </c>
      <c r="F38" s="57">
        <v>-33221</v>
      </c>
      <c r="G38" s="57">
        <v>-33221</v>
      </c>
      <c r="H38" s="57">
        <v>0</v>
      </c>
      <c r="I38" s="57">
        <v>0</v>
      </c>
      <c r="J38" s="57">
        <v>0</v>
      </c>
      <c r="K38" s="57">
        <v>0</v>
      </c>
      <c r="L38" s="57">
        <v>0</v>
      </c>
      <c r="M38" s="46"/>
      <c r="N38" s="57">
        <v>0</v>
      </c>
      <c r="O38" s="68"/>
      <c r="P38" s="69"/>
      <c r="Q38" s="57">
        <v>0</v>
      </c>
    </row>
    <row r="39" spans="1:17" s="41" customFormat="1" ht="13">
      <c r="A39" s="102" t="s">
        <v>137</v>
      </c>
      <c r="B39" s="46"/>
      <c r="C39" s="57">
        <v>-12730</v>
      </c>
      <c r="D39" s="57">
        <v>-12571</v>
      </c>
      <c r="E39" s="57">
        <v>-5653</v>
      </c>
      <c r="F39" s="57">
        <v>-15351.519</v>
      </c>
      <c r="G39" s="57">
        <v>-12986</v>
      </c>
      <c r="H39" s="57">
        <v>-3852.0603700000001</v>
      </c>
      <c r="I39" s="57">
        <v>-1779.5643700000001</v>
      </c>
      <c r="J39" s="57">
        <v>-3721</v>
      </c>
      <c r="K39" s="57">
        <v>-3691.77945</v>
      </c>
      <c r="L39" s="57">
        <v>0</v>
      </c>
      <c r="M39" s="46"/>
      <c r="N39" s="57">
        <v>0</v>
      </c>
      <c r="O39" s="68"/>
      <c r="P39" s="69"/>
      <c r="Q39" s="60">
        <v>0</v>
      </c>
    </row>
    <row r="40" spans="1:17" s="41" customFormat="1" ht="13">
      <c r="A40" s="102" t="s">
        <v>138</v>
      </c>
      <c r="B40" s="46"/>
      <c r="C40" s="57">
        <v>0</v>
      </c>
      <c r="D40" s="57">
        <v>0</v>
      </c>
      <c r="E40" s="57">
        <v>0</v>
      </c>
      <c r="F40" s="57">
        <v>191461</v>
      </c>
      <c r="G40" s="57">
        <v>191461</v>
      </c>
      <c r="H40" s="57">
        <v>191461</v>
      </c>
      <c r="I40" s="57">
        <v>0</v>
      </c>
      <c r="J40" s="57">
        <v>0</v>
      </c>
      <c r="K40" s="57">
        <v>0</v>
      </c>
      <c r="L40" s="57">
        <v>0</v>
      </c>
      <c r="M40" s="46"/>
      <c r="N40" s="57">
        <v>0</v>
      </c>
      <c r="O40" s="68"/>
      <c r="P40" s="69"/>
      <c r="Q40" s="60">
        <v>0</v>
      </c>
    </row>
    <row r="41" spans="1:17" s="41" customFormat="1" ht="13">
      <c r="A41" s="102" t="s">
        <v>139</v>
      </c>
      <c r="B41" s="46"/>
      <c r="C41" s="57">
        <v>327</v>
      </c>
      <c r="D41" s="57">
        <v>260</v>
      </c>
      <c r="E41" s="57">
        <v>88</v>
      </c>
      <c r="F41" s="57">
        <v>188871</v>
      </c>
      <c r="G41" s="57">
        <v>187</v>
      </c>
      <c r="H41" s="57">
        <v>139.4</v>
      </c>
      <c r="I41" s="57">
        <v>0</v>
      </c>
      <c r="J41" s="57">
        <v>0</v>
      </c>
      <c r="K41" s="57">
        <v>0</v>
      </c>
      <c r="L41" s="57">
        <v>0</v>
      </c>
      <c r="M41" s="46"/>
      <c r="N41" s="57">
        <v>0</v>
      </c>
      <c r="O41" s="68"/>
      <c r="P41" s="69"/>
      <c r="Q41" s="60">
        <v>0</v>
      </c>
    </row>
    <row r="42" spans="1:17" s="41" customFormat="1" ht="12" thickBot="1">
      <c r="A42" s="47" t="s">
        <v>140</v>
      </c>
      <c r="B42" s="46"/>
      <c r="C42" s="60">
        <v>-9910</v>
      </c>
      <c r="D42" s="60">
        <v>-7407</v>
      </c>
      <c r="E42" s="60">
        <v>-4359</v>
      </c>
      <c r="F42" s="60">
        <v>-16464</v>
      </c>
      <c r="G42" s="60">
        <v>-11862</v>
      </c>
      <c r="H42" s="60">
        <v>-7687</v>
      </c>
      <c r="I42" s="60">
        <v>-4481.3</v>
      </c>
      <c r="J42" s="60">
        <v>-12081</v>
      </c>
      <c r="K42" s="60">
        <v>-9003.041778099634</v>
      </c>
      <c r="L42" s="60">
        <v>-4760</v>
      </c>
      <c r="M42" s="46"/>
      <c r="N42" s="60">
        <v>-124</v>
      </c>
      <c r="O42" s="67"/>
      <c r="P42" s="44"/>
      <c r="Q42" s="60">
        <v>-3149</v>
      </c>
    </row>
    <row r="43" spans="1:17" s="41" customFormat="1" ht="12" thickBot="1">
      <c r="A43" s="49" t="s">
        <v>141</v>
      </c>
      <c r="B43" s="46"/>
      <c r="C43" s="61">
        <f t="shared" ref="C43" si="4">SUM(C36:C42)</f>
        <v>292561</v>
      </c>
      <c r="D43" s="61">
        <f t="shared" ref="D43:E43" si="5">SUM(D36:D42)</f>
        <v>295156</v>
      </c>
      <c r="E43" s="61">
        <f t="shared" si="5"/>
        <v>244475</v>
      </c>
      <c r="F43" s="61">
        <f t="shared" ref="F43" si="6">SUM(F36:F42)</f>
        <v>902792.96909000003</v>
      </c>
      <c r="G43" s="61">
        <f t="shared" ref="G43:L43" si="7">SUM(G36:G42)</f>
        <v>566853</v>
      </c>
      <c r="H43" s="61">
        <f t="shared" si="7"/>
        <v>348906.18303000007</v>
      </c>
      <c r="I43" s="61">
        <f t="shared" si="7"/>
        <v>87625.173554350695</v>
      </c>
      <c r="J43" s="61">
        <f t="shared" si="7"/>
        <v>99853</v>
      </c>
      <c r="K43" s="61">
        <f t="shared" si="7"/>
        <v>99755.178771900362</v>
      </c>
      <c r="L43" s="61">
        <f t="shared" si="7"/>
        <v>-52785</v>
      </c>
      <c r="M43" s="46"/>
      <c r="N43" s="61">
        <f>SUM(N36:N42)</f>
        <v>-124</v>
      </c>
      <c r="O43" s="68"/>
      <c r="P43" s="44"/>
      <c r="Q43" s="61">
        <f>SUM(Q36:Q42)</f>
        <v>-3399</v>
      </c>
    </row>
    <row r="44" spans="1:17" s="41" customFormat="1" ht="11.5">
      <c r="A44" s="41" t="s">
        <v>124</v>
      </c>
      <c r="B44" s="44"/>
      <c r="C44" s="57"/>
      <c r="D44" s="57"/>
      <c r="E44" s="57"/>
      <c r="F44" s="57"/>
      <c r="G44" s="57"/>
      <c r="H44" s="57"/>
      <c r="I44" s="57"/>
      <c r="J44" s="57"/>
      <c r="K44" s="57"/>
      <c r="L44" s="57"/>
      <c r="M44" s="44"/>
      <c r="N44" s="57"/>
      <c r="O44" s="68"/>
      <c r="P44" s="44"/>
      <c r="Q44" s="60"/>
    </row>
    <row r="45" spans="1:17" s="41" customFormat="1" ht="12" thickBot="1">
      <c r="A45" s="45" t="s">
        <v>142</v>
      </c>
      <c r="B45" s="46"/>
      <c r="C45" s="59">
        <f t="shared" ref="C45" si="8">C23+C33+C43</f>
        <v>-75307</v>
      </c>
      <c r="D45" s="59">
        <f t="shared" ref="D45:E45" si="9">D23+D33+D43</f>
        <v>2358</v>
      </c>
      <c r="E45" s="59">
        <f t="shared" si="9"/>
        <v>166493</v>
      </c>
      <c r="F45" s="59">
        <f t="shared" ref="F45" si="10">F23+F33+F43</f>
        <v>417586.5788238034</v>
      </c>
      <c r="G45" s="59">
        <f t="shared" ref="G45:L45" si="11">G23+G33+G43</f>
        <v>199958</v>
      </c>
      <c r="H45" s="59">
        <f t="shared" si="11"/>
        <v>122099.68692027408</v>
      </c>
      <c r="I45" s="59">
        <f t="shared" si="11"/>
        <v>-16786.593381002298</v>
      </c>
      <c r="J45" s="59">
        <f t="shared" si="11"/>
        <v>-378963.11499999999</v>
      </c>
      <c r="K45" s="59">
        <f t="shared" si="11"/>
        <v>-263720.67358772387</v>
      </c>
      <c r="L45" s="59">
        <f t="shared" si="11"/>
        <v>-386442.9</v>
      </c>
      <c r="M45" s="46"/>
      <c r="N45" s="59">
        <f>N23+N33+N43</f>
        <v>-325261</v>
      </c>
      <c r="O45" s="70"/>
      <c r="P45" s="44"/>
      <c r="Q45" s="59">
        <f>Q23+Q33+Q43</f>
        <v>-29455</v>
      </c>
    </row>
    <row r="46" spans="1:17" s="41" customFormat="1" ht="11.5">
      <c r="A46" s="41" t="s">
        <v>124</v>
      </c>
      <c r="B46" s="44"/>
      <c r="C46" s="57"/>
      <c r="D46" s="57"/>
      <c r="E46" s="57"/>
      <c r="F46" s="57"/>
      <c r="G46" s="57"/>
      <c r="H46" s="57"/>
      <c r="I46" s="57"/>
      <c r="J46" s="57"/>
      <c r="K46" s="57"/>
      <c r="L46" s="57"/>
      <c r="M46" s="44"/>
      <c r="N46" s="57"/>
      <c r="O46" s="68"/>
      <c r="P46" s="44"/>
      <c r="Q46" s="60"/>
    </row>
    <row r="47" spans="1:17" s="41" customFormat="1" ht="23">
      <c r="A47" s="45" t="s">
        <v>143</v>
      </c>
      <c r="B47" s="46"/>
      <c r="C47" s="60">
        <v>-40191</v>
      </c>
      <c r="D47" s="60">
        <v>-19208</v>
      </c>
      <c r="E47" s="60">
        <v>-6426</v>
      </c>
      <c r="F47" s="60">
        <v>-841.99164930737152</v>
      </c>
      <c r="G47" s="60">
        <v>-488</v>
      </c>
      <c r="H47" s="60">
        <v>-740</v>
      </c>
      <c r="I47" s="60">
        <v>-1926.9530910999899</v>
      </c>
      <c r="J47" s="60">
        <v>5783</v>
      </c>
      <c r="K47" s="60">
        <v>-979.9166420999918</v>
      </c>
      <c r="L47" s="60">
        <v>310</v>
      </c>
      <c r="M47" s="46"/>
      <c r="N47" s="60">
        <v>-972</v>
      </c>
      <c r="O47" s="70"/>
      <c r="P47" s="44"/>
      <c r="Q47" s="60">
        <v>-232</v>
      </c>
    </row>
    <row r="48" spans="1:17" s="41" customFormat="1" ht="11.5">
      <c r="A48" s="41" t="s">
        <v>124</v>
      </c>
      <c r="B48" s="44"/>
      <c r="C48" s="57"/>
      <c r="D48" s="57"/>
      <c r="E48" s="57"/>
      <c r="F48" s="57"/>
      <c r="G48" s="57"/>
      <c r="H48" s="57"/>
      <c r="I48" s="57"/>
      <c r="J48" s="57"/>
      <c r="K48" s="57"/>
      <c r="L48" s="57"/>
      <c r="M48" s="44"/>
      <c r="N48" s="57"/>
      <c r="O48" s="68"/>
      <c r="P48" s="44"/>
      <c r="Q48" s="60"/>
    </row>
    <row r="49" spans="1:17" s="41" customFormat="1" ht="12" thickBot="1">
      <c r="A49" s="45" t="s">
        <v>144</v>
      </c>
      <c r="B49" s="46"/>
      <c r="C49" s="59">
        <v>632193</v>
      </c>
      <c r="D49" s="59">
        <v>632193</v>
      </c>
      <c r="E49" s="59">
        <v>632193</v>
      </c>
      <c r="F49" s="59">
        <v>215448</v>
      </c>
      <c r="G49" s="59">
        <v>215448</v>
      </c>
      <c r="H49" s="59">
        <v>215448</v>
      </c>
      <c r="I49" s="59">
        <v>215448</v>
      </c>
      <c r="J49" s="59">
        <v>588628</v>
      </c>
      <c r="K49" s="59">
        <v>588628</v>
      </c>
      <c r="L49" s="59">
        <v>588628</v>
      </c>
      <c r="M49" s="46"/>
      <c r="N49" s="59">
        <v>588628</v>
      </c>
      <c r="O49" s="70"/>
      <c r="P49" s="44"/>
      <c r="Q49" s="60">
        <v>78046</v>
      </c>
    </row>
    <row r="50" spans="1:17" s="41" customFormat="1" ht="12" thickBot="1">
      <c r="A50" s="45" t="s">
        <v>145</v>
      </c>
      <c r="B50" s="46"/>
      <c r="C50" s="62">
        <f>SUM(C45:C49)</f>
        <v>516695</v>
      </c>
      <c r="D50" s="62">
        <f t="shared" ref="D50:E50" si="12">SUM(D45:D49)</f>
        <v>615343</v>
      </c>
      <c r="E50" s="62">
        <f t="shared" si="12"/>
        <v>792260</v>
      </c>
      <c r="F50" s="62">
        <f>SUM(F45:F49)</f>
        <v>632192.58717449603</v>
      </c>
      <c r="G50" s="62">
        <f>SUM(G45:G49)</f>
        <v>414918</v>
      </c>
      <c r="H50" s="62">
        <f>SUM(H45:H49)</f>
        <v>336807.68692027405</v>
      </c>
      <c r="I50" s="62">
        <f t="shared" ref="I50:L50" si="13">SUM(I45:I49)</f>
        <v>196734.45352789771</v>
      </c>
      <c r="J50" s="62">
        <f t="shared" si="13"/>
        <v>215447.88500000001</v>
      </c>
      <c r="K50" s="62">
        <f t="shared" si="13"/>
        <v>323927.40977017616</v>
      </c>
      <c r="L50" s="62">
        <f t="shared" si="13"/>
        <v>202495.09999999998</v>
      </c>
      <c r="M50" s="46"/>
      <c r="N50" s="62">
        <f>SUM(N45:N49)</f>
        <v>262395</v>
      </c>
      <c r="O50" s="68"/>
      <c r="P50" s="44"/>
      <c r="Q50" s="72">
        <f>SUM(Q45:Q49)</f>
        <v>48359</v>
      </c>
    </row>
    <row r="51" spans="1:17" s="41" customFormat="1" ht="12" thickTop="1">
      <c r="A51" s="41" t="s">
        <v>124</v>
      </c>
      <c r="B51" s="44"/>
      <c r="C51" s="63"/>
      <c r="D51" s="63"/>
      <c r="E51" s="63"/>
      <c r="F51" s="63"/>
      <c r="G51" s="63"/>
      <c r="H51" s="63"/>
      <c r="I51" s="63"/>
      <c r="J51" s="63"/>
      <c r="K51" s="63"/>
      <c r="L51" s="63"/>
      <c r="M51" s="44"/>
      <c r="N51" s="63"/>
      <c r="O51" s="68"/>
      <c r="P51" s="44"/>
      <c r="Q51" s="54"/>
    </row>
    <row r="52" spans="1:17" s="41" customFormat="1" ht="11.5">
      <c r="A52" s="50" t="s">
        <v>146</v>
      </c>
      <c r="B52" s="51"/>
      <c r="C52" s="64"/>
      <c r="D52" s="64"/>
      <c r="E52" s="64"/>
      <c r="F52" s="64"/>
      <c r="G52" s="64"/>
      <c r="H52" s="64"/>
      <c r="I52" s="64"/>
      <c r="J52" s="64"/>
      <c r="K52" s="64"/>
      <c r="L52" s="64"/>
      <c r="M52" s="51"/>
      <c r="N52" s="64"/>
      <c r="O52" s="70"/>
      <c r="P52" s="44"/>
      <c r="Q52" s="54"/>
    </row>
    <row r="53" spans="1:17" s="41" customFormat="1" ht="11.5">
      <c r="A53" s="45" t="s">
        <v>147</v>
      </c>
      <c r="B53" s="46"/>
      <c r="C53" s="65">
        <v>47038</v>
      </c>
      <c r="D53" s="65">
        <v>30063</v>
      </c>
      <c r="E53" s="65">
        <v>15458.831901299294</v>
      </c>
      <c r="F53" s="65">
        <v>41659.147118542722</v>
      </c>
      <c r="G53" s="65">
        <v>30666</v>
      </c>
      <c r="H53" s="65">
        <v>19567.122588542723</v>
      </c>
      <c r="I53" s="65">
        <v>9502.0154485427192</v>
      </c>
      <c r="J53" s="65">
        <v>22573.76167</v>
      </c>
      <c r="K53" s="65">
        <v>15039.08779</v>
      </c>
      <c r="L53" s="65">
        <v>15939</v>
      </c>
      <c r="M53" s="46"/>
      <c r="N53" s="65">
        <v>2719</v>
      </c>
      <c r="O53" s="73"/>
      <c r="P53" s="44"/>
      <c r="Q53" s="65">
        <v>4684</v>
      </c>
    </row>
    <row r="54" spans="1:17" s="41" customFormat="1" ht="11.5">
      <c r="A54" s="45" t="s">
        <v>148</v>
      </c>
      <c r="B54" s="46"/>
      <c r="C54" s="65">
        <v>2019</v>
      </c>
      <c r="D54" s="65">
        <v>1371</v>
      </c>
      <c r="E54" s="65">
        <v>149.57212000000001</v>
      </c>
      <c r="F54" s="65">
        <v>2320.8314199999995</v>
      </c>
      <c r="G54" s="65">
        <v>1884</v>
      </c>
      <c r="H54" s="65">
        <v>1448.5180927757499</v>
      </c>
      <c r="I54" s="65">
        <v>580.92232309476992</v>
      </c>
      <c r="J54" s="65">
        <v>2747.981647430971</v>
      </c>
      <c r="K54" s="65">
        <v>2221.6940500249416</v>
      </c>
      <c r="L54" s="65">
        <v>2712.6342317832991</v>
      </c>
      <c r="M54" s="46"/>
      <c r="N54" s="65">
        <v>77</v>
      </c>
      <c r="O54" s="68"/>
      <c r="P54" s="44"/>
      <c r="Q54" s="65">
        <v>1112</v>
      </c>
    </row>
    <row r="55" spans="1:17">
      <c r="Q55"/>
    </row>
    <row r="56" spans="1:17">
      <c r="D56" s="38"/>
      <c r="E56" s="38"/>
      <c r="H56" s="38"/>
      <c r="I56" s="38"/>
      <c r="J56" s="38"/>
      <c r="K56" s="38"/>
      <c r="L56" s="38"/>
      <c r="N56" s="38"/>
    </row>
  </sheetData>
  <mergeCells count="1">
    <mergeCell ref="A2:Q2"/>
  </mergeCells>
  <conditionalFormatting sqref="L7:M7 J9:J16 J19:J22 J27 J32 J36 O7:Q7 O9:Q16 O19:Q22 O32:Q32 L17:Q17 L9:M16 L19:M22 L32:M32 L36:Q36 H17:J17 H26:J26 H18:Q18 H23:Q25 H32 H33:Q35 H27 H19:H22 H9:H16 H7 H8:Q8 H6:Q6 H36 H37:Q54 F6:G27 D17:E18 D23:E26 D33:E35 D8:E8 D6:E6 D37:E54 D28:J30 O26:Q29 L26:M29 A6:C30 A32:C54 F32:G54 L30:Q30 A31:Q31">
    <cfRule type="expression" dxfId="82" priority="52" stopIfTrue="1">
      <formula>IF(COUNTA($A6)=0,0,MOD(SUBTOTAL(103,$A$6:$A6),2)=1)</formula>
    </cfRule>
  </conditionalFormatting>
  <conditionalFormatting sqref="I7">
    <cfRule type="expression" dxfId="81" priority="45" stopIfTrue="1">
      <formula>IF(COUNTA($A7)=0,0,MOD(SUBTOTAL(103,$A$6:$A7),2)=1)</formula>
    </cfRule>
  </conditionalFormatting>
  <conditionalFormatting sqref="I9:I16">
    <cfRule type="expression" dxfId="80" priority="44" stopIfTrue="1">
      <formula>IF(COUNTA($A9)=0,0,MOD(SUBTOTAL(103,$A$6:$A9),2)=1)</formula>
    </cfRule>
  </conditionalFormatting>
  <conditionalFormatting sqref="I19:I22">
    <cfRule type="expression" dxfId="79" priority="43" stopIfTrue="1">
      <formula>IF(COUNTA($A19)=0,0,MOD(SUBTOTAL(103,$A$6:$A19),2)=1)</formula>
    </cfRule>
  </conditionalFormatting>
  <conditionalFormatting sqref="I27">
    <cfRule type="expression" dxfId="78" priority="42" stopIfTrue="1">
      <formula>IF(COUNTA($A27)=0,0,MOD(SUBTOTAL(103,$A$6:$A27),2)=1)</formula>
    </cfRule>
  </conditionalFormatting>
  <conditionalFormatting sqref="I32">
    <cfRule type="expression" dxfId="77" priority="41" stopIfTrue="1">
      <formula>IF(COUNTA($A32)=0,0,MOD(SUBTOTAL(103,$A$6:$A32),2)=1)</formula>
    </cfRule>
  </conditionalFormatting>
  <conditionalFormatting sqref="I36">
    <cfRule type="expression" dxfId="76" priority="40" stopIfTrue="1">
      <formula>IF(COUNTA($A36)=0,0,MOD(SUBTOTAL(103,$A$6:$A36),2)=1)</formula>
    </cfRule>
  </conditionalFormatting>
  <conditionalFormatting sqref="N7">
    <cfRule type="expression" dxfId="75" priority="33" stopIfTrue="1">
      <formula>IF(COUNTA($A7)=0,0,MOD(SUBTOTAL(103,$A$6:$A7),2)=1)</formula>
    </cfRule>
  </conditionalFormatting>
  <conditionalFormatting sqref="N9:N16">
    <cfRule type="expression" dxfId="74" priority="32" stopIfTrue="1">
      <formula>IF(COUNTA($A9)=0,0,MOD(SUBTOTAL(103,$A$6:$A9),2)=1)</formula>
    </cfRule>
  </conditionalFormatting>
  <conditionalFormatting sqref="N19:N22">
    <cfRule type="expression" dxfId="73" priority="31" stopIfTrue="1">
      <formula>IF(COUNTA($A19)=0,0,MOD(SUBTOTAL(103,$A$6:$A19),2)=1)</formula>
    </cfRule>
  </conditionalFormatting>
  <conditionalFormatting sqref="N26:N29">
    <cfRule type="expression" dxfId="72" priority="30" stopIfTrue="1">
      <formula>IF(COUNTA($A26)=0,0,MOD(SUBTOTAL(103,$A$6:$A26),2)=1)</formula>
    </cfRule>
  </conditionalFormatting>
  <conditionalFormatting sqref="N32">
    <cfRule type="expression" dxfId="71" priority="29" stopIfTrue="1">
      <formula>IF(COUNTA($A32)=0,0,MOD(SUBTOTAL(103,$A$6:$A32),2)=1)</formula>
    </cfRule>
  </conditionalFormatting>
  <conditionalFormatting sqref="J7">
    <cfRule type="expression" dxfId="70" priority="23" stopIfTrue="1">
      <formula>IF(COUNTA($A7)=0,0,MOD(SUBTOTAL(103,$A$6:$A7),2)=1)</formula>
    </cfRule>
  </conditionalFormatting>
  <conditionalFormatting sqref="K7">
    <cfRule type="expression" dxfId="69" priority="20" stopIfTrue="1">
      <formula>IF(COUNTA($A7)=0,0,MOD(SUBTOTAL(103,$A$6:$A7),2)=1)</formula>
    </cfRule>
  </conditionalFormatting>
  <conditionalFormatting sqref="K9:K17">
    <cfRule type="expression" dxfId="68" priority="19" stopIfTrue="1">
      <formula>IF(COUNTA($A9)=0,0,MOD(SUBTOTAL(103,$A$6:$A9),2)=1)</formula>
    </cfRule>
  </conditionalFormatting>
  <conditionalFormatting sqref="K19:K22">
    <cfRule type="expression" dxfId="67" priority="18" stopIfTrue="1">
      <formula>IF(COUNTA($A19)=0,0,MOD(SUBTOTAL(103,$A$6:$A19),2)=1)</formula>
    </cfRule>
  </conditionalFormatting>
  <conditionalFormatting sqref="K26:K30 K32">
    <cfRule type="expression" dxfId="66" priority="17" stopIfTrue="1">
      <formula>IF(COUNTA($A26)=0,0,MOD(SUBTOTAL(103,$A$6:$A26),2)=1)</formula>
    </cfRule>
  </conditionalFormatting>
  <conditionalFormatting sqref="K36">
    <cfRule type="expression" dxfId="65" priority="16" stopIfTrue="1">
      <formula>IF(COUNTA($A36)=0,0,MOD(SUBTOTAL(103,$A$6:$A36),2)=1)</formula>
    </cfRule>
  </conditionalFormatting>
  <conditionalFormatting sqref="D7:E7">
    <cfRule type="expression" dxfId="64" priority="8" stopIfTrue="1">
      <formula>IF(COUNTA($A7)=0,0,MOD(SUBTOTAL(103,$A$6:$A7),2)=1)</formula>
    </cfRule>
  </conditionalFormatting>
  <conditionalFormatting sqref="E9:E16">
    <cfRule type="expression" dxfId="63" priority="7" stopIfTrue="1">
      <formula>IF(COUNTA($A9)=0,0,MOD(SUBTOTAL(103,$A$6:$A9),2)=1)</formula>
    </cfRule>
  </conditionalFormatting>
  <conditionalFormatting sqref="E19:E22">
    <cfRule type="expression" dxfId="62" priority="6" stopIfTrue="1">
      <formula>IF(COUNTA($A19)=0,0,MOD(SUBTOTAL(103,$A$6:$A19),2)=1)</formula>
    </cfRule>
  </conditionalFormatting>
  <conditionalFormatting sqref="D27:E27">
    <cfRule type="expression" dxfId="61" priority="5" stopIfTrue="1">
      <formula>IF(COUNTA($A27)=0,0,MOD(SUBTOTAL(103,$A$6:$A27),2)=1)</formula>
    </cfRule>
  </conditionalFormatting>
  <conditionalFormatting sqref="D32:E32">
    <cfRule type="expression" dxfId="60" priority="4" stopIfTrue="1">
      <formula>IF(COUNTA($A32)=0,0,MOD(SUBTOTAL(103,$A$6:$A32),2)=1)</formula>
    </cfRule>
  </conditionalFormatting>
  <conditionalFormatting sqref="D36:E36">
    <cfRule type="expression" dxfId="59" priority="3" stopIfTrue="1">
      <formula>IF(COUNTA($A36)=0,0,MOD(SUBTOTAL(103,$A$6:$A36),2)=1)</formula>
    </cfRule>
  </conditionalFormatting>
  <conditionalFormatting sqref="D9:D16">
    <cfRule type="expression" dxfId="58" priority="2" stopIfTrue="1">
      <formula>IF(COUNTA($A9)=0,0,MOD(SUBTOTAL(103,$A$6:$A9),2)=1)</formula>
    </cfRule>
  </conditionalFormatting>
  <conditionalFormatting sqref="D19:D22">
    <cfRule type="expression" dxfId="57" priority="1" stopIfTrue="1">
      <formula>IF(COUNTA($A19)=0,0,MOD(SUBTOTAL(103,$A$6:$A19),2)=1)</formula>
    </cfRule>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Q19"/>
  <sheetViews>
    <sheetView workbookViewId="0"/>
  </sheetViews>
  <sheetFormatPr defaultRowHeight="14.5"/>
  <cols>
    <col min="1" max="1" width="54" style="35" bestFit="1" customWidth="1"/>
    <col min="2" max="2" width="1.81640625" style="14" customWidth="1"/>
    <col min="3" max="3" width="10.7265625" style="14" bestFit="1" customWidth="1"/>
    <col min="4" max="5" width="9" style="14" bestFit="1" customWidth="1"/>
    <col min="6" max="6" width="10.453125" style="14" bestFit="1" customWidth="1"/>
    <col min="7" max="7" width="10.7265625" style="14" bestFit="1" customWidth="1"/>
    <col min="8" max="8" width="9" bestFit="1" customWidth="1"/>
    <col min="9" max="9" width="9" style="14" bestFit="1" customWidth="1"/>
    <col min="10" max="10" width="10.453125" bestFit="1" customWidth="1"/>
    <col min="11" max="11" width="10.7265625" style="14" bestFit="1" customWidth="1"/>
    <col min="12" max="12" width="9" bestFit="1" customWidth="1"/>
    <col min="13" max="13" width="1.81640625" style="14" customWidth="1"/>
    <col min="14" max="14" width="9.81640625" bestFit="1" customWidth="1"/>
    <col min="15" max="16" width="1.81640625" style="14" customWidth="1"/>
    <col min="17" max="17" width="10.54296875" customWidth="1"/>
  </cols>
  <sheetData>
    <row r="2" spans="1:17">
      <c r="A2" s="173" t="s">
        <v>149</v>
      </c>
      <c r="B2" s="173"/>
      <c r="C2" s="173"/>
      <c r="D2" s="173"/>
      <c r="E2" s="173"/>
      <c r="F2" s="173"/>
      <c r="G2" s="173"/>
      <c r="H2" s="173"/>
      <c r="I2" s="173"/>
      <c r="J2" s="173"/>
      <c r="K2" s="173"/>
      <c r="L2" s="173"/>
      <c r="M2" s="173"/>
      <c r="N2" s="173"/>
      <c r="O2" s="173"/>
      <c r="P2" s="173"/>
      <c r="Q2" s="173"/>
    </row>
    <row r="3" spans="1:17">
      <c r="A3" s="128"/>
      <c r="B3" s="128"/>
      <c r="C3" s="128"/>
      <c r="D3" s="128"/>
      <c r="E3" s="128"/>
      <c r="F3" s="128"/>
      <c r="G3" s="128"/>
      <c r="H3" s="128"/>
      <c r="I3" s="128"/>
      <c r="J3" s="128"/>
      <c r="K3" s="128"/>
      <c r="L3" s="128"/>
      <c r="M3" s="128"/>
      <c r="N3" s="128"/>
      <c r="O3" s="128"/>
      <c r="P3" s="128"/>
      <c r="Q3" s="128"/>
    </row>
    <row r="4" spans="1:17" s="9" customFormat="1" ht="15.75" customHeight="1" thickBot="1">
      <c r="A4" s="98"/>
      <c r="B4" s="95"/>
      <c r="C4" s="157"/>
      <c r="D4" s="95"/>
      <c r="F4" s="157"/>
      <c r="G4" s="157"/>
      <c r="H4" s="157"/>
      <c r="I4" s="157"/>
      <c r="J4" s="157"/>
      <c r="K4" s="157"/>
      <c r="L4" s="157"/>
      <c r="M4" s="157"/>
      <c r="N4" s="104" t="s">
        <v>63</v>
      </c>
      <c r="O4" s="97"/>
      <c r="P4" s="95"/>
      <c r="Q4" s="9" t="s">
        <v>64</v>
      </c>
    </row>
    <row r="5" spans="1:17" s="9" customFormat="1" ht="53" thickBot="1">
      <c r="A5" s="99" t="s">
        <v>150</v>
      </c>
      <c r="B5" s="95"/>
      <c r="C5" s="156" t="s">
        <v>231</v>
      </c>
      <c r="D5" s="156" t="str">
        <f>'US GAAP P&amp;L'!D5</f>
        <v>Three months
ended
June 30,
2022</v>
      </c>
      <c r="E5" s="156" t="s">
        <v>66</v>
      </c>
      <c r="F5" s="156" t="s">
        <v>67</v>
      </c>
      <c r="G5" s="156" t="s">
        <v>68</v>
      </c>
      <c r="H5" s="156" t="s">
        <v>69</v>
      </c>
      <c r="I5" s="156" t="s">
        <v>70</v>
      </c>
      <c r="J5" s="156" t="s">
        <v>71</v>
      </c>
      <c r="K5" s="156" t="s">
        <v>72</v>
      </c>
      <c r="L5" s="156" t="s">
        <v>73</v>
      </c>
      <c r="M5" s="95"/>
      <c r="N5" s="96" t="s">
        <v>74</v>
      </c>
      <c r="O5" s="97"/>
      <c r="P5" s="95"/>
      <c r="Q5" s="96" t="s">
        <v>75</v>
      </c>
    </row>
    <row r="6" spans="1:17" s="5" customFormat="1" ht="13">
      <c r="A6" s="34" t="s">
        <v>151</v>
      </c>
      <c r="B6" s="19"/>
      <c r="C6" s="80"/>
      <c r="D6" s="80"/>
      <c r="E6" s="80"/>
      <c r="F6" s="80"/>
      <c r="G6" s="80"/>
      <c r="H6" s="80"/>
      <c r="I6" s="80"/>
      <c r="J6" s="80"/>
      <c r="K6" s="19"/>
      <c r="L6" s="80"/>
      <c r="M6" s="19"/>
      <c r="N6" s="80"/>
      <c r="O6" s="53"/>
      <c r="P6" s="21"/>
      <c r="Q6" s="20"/>
    </row>
    <row r="7" spans="1:17" s="120" customFormat="1" ht="13">
      <c r="A7" s="119" t="s">
        <v>152</v>
      </c>
      <c r="B7" s="19"/>
      <c r="C7" s="122">
        <f>'US GAAP P&amp;L'!C24</f>
        <v>25005</v>
      </c>
      <c r="D7" s="122">
        <f>'US GAAP P&amp;L'!D24</f>
        <v>23552</v>
      </c>
      <c r="E7" s="122">
        <f>'US GAAP P&amp;L'!E24</f>
        <v>-4645</v>
      </c>
      <c r="F7" s="122">
        <f>'US GAAP P&amp;L'!F24</f>
        <v>-15221</v>
      </c>
      <c r="G7" s="122">
        <f>'US GAAP P&amp;L'!G24</f>
        <v>-8909</v>
      </c>
      <c r="H7" s="122">
        <f>'US GAAP P&amp;L'!H24</f>
        <v>-37337</v>
      </c>
      <c r="I7" s="122">
        <f>'US GAAP P&amp;L'!I24</f>
        <v>-8185</v>
      </c>
      <c r="J7" s="122">
        <f>'US GAAP P&amp;L'!J24</f>
        <v>-43218</v>
      </c>
      <c r="K7" s="122">
        <f>'US GAAP P&amp;L'!K24</f>
        <v>-41892</v>
      </c>
      <c r="L7" s="122">
        <f>'US GAAP P&amp;L'!L24</f>
        <v>-27751</v>
      </c>
      <c r="M7" s="19"/>
      <c r="N7" s="122">
        <f>'US GAAP P&amp;L'!N24</f>
        <v>-79081</v>
      </c>
      <c r="O7" s="116"/>
      <c r="P7" s="117"/>
      <c r="Q7" s="122">
        <f>'US GAAP P&amp;L'!Q24</f>
        <v>6177</v>
      </c>
    </row>
    <row r="8" spans="1:17" s="5" customFormat="1" ht="13">
      <c r="A8" s="32" t="s">
        <v>153</v>
      </c>
      <c r="B8" s="21"/>
      <c r="C8" s="11">
        <f>'US GAAP P&amp;L'!C12</f>
        <v>21045</v>
      </c>
      <c r="D8" s="11">
        <f>'US GAAP P&amp;L'!D12</f>
        <v>19324</v>
      </c>
      <c r="E8" s="11">
        <f>'US GAAP P&amp;L'!E12</f>
        <v>18751</v>
      </c>
      <c r="F8" s="11">
        <f>'US GAAP P&amp;L'!F12</f>
        <v>17957</v>
      </c>
      <c r="G8" s="11">
        <f>'US GAAP P&amp;L'!G12</f>
        <v>16828</v>
      </c>
      <c r="H8" s="11">
        <f>'US GAAP P&amp;L'!H12</f>
        <v>15575</v>
      </c>
      <c r="I8" s="11">
        <f>'US GAAP P&amp;L'!I12</f>
        <v>14080</v>
      </c>
      <c r="J8" s="11">
        <f>'US GAAP P&amp;L'!J12</f>
        <v>12493</v>
      </c>
      <c r="K8" s="11">
        <f>'US GAAP P&amp;L'!K12</f>
        <v>11683</v>
      </c>
      <c r="L8" s="11">
        <f>'US GAAP P&amp;L'!L12</f>
        <v>11714</v>
      </c>
      <c r="M8" s="21"/>
      <c r="N8" s="11">
        <f>'US GAAP P&amp;L'!N12</f>
        <v>7115</v>
      </c>
      <c r="O8" s="81"/>
      <c r="P8" s="37"/>
      <c r="Q8" s="11">
        <f>'US GAAP P&amp;L'!Q12</f>
        <v>2584</v>
      </c>
    </row>
    <row r="9" spans="1:17" s="5" customFormat="1" ht="13">
      <c r="A9" s="32" t="s">
        <v>154</v>
      </c>
      <c r="B9" s="21"/>
      <c r="C9" s="11">
        <f>-'US GAAP P&amp;L'!C18</f>
        <v>16771</v>
      </c>
      <c r="D9" s="11">
        <f>-'US GAAP P&amp;L'!D18</f>
        <v>16714</v>
      </c>
      <c r="E9" s="11">
        <f>-'US GAAP P&amp;L'!E18</f>
        <v>16098</v>
      </c>
      <c r="F9" s="11">
        <f>-'US GAAP P&amp;L'!F18</f>
        <v>13781</v>
      </c>
      <c r="G9" s="11">
        <f>-'US GAAP P&amp;L'!G18</f>
        <v>12330</v>
      </c>
      <c r="H9" s="11">
        <f>-'US GAAP P&amp;L'!H18</f>
        <v>12267</v>
      </c>
      <c r="I9" s="11">
        <f>-'US GAAP P&amp;L'!I18</f>
        <v>8987</v>
      </c>
      <c r="J9" s="11">
        <f>-'US GAAP P&amp;L'!J18</f>
        <v>8380</v>
      </c>
      <c r="K9" s="11">
        <f>-'US GAAP P&amp;L'!K18</f>
        <v>7499</v>
      </c>
      <c r="L9" s="11">
        <f>-'US GAAP P&amp;L'!L18</f>
        <v>5788</v>
      </c>
      <c r="M9" s="21"/>
      <c r="N9" s="11">
        <f>-'US GAAP P&amp;L'!N18</f>
        <v>3534</v>
      </c>
      <c r="O9" s="81"/>
      <c r="P9" s="37"/>
      <c r="Q9" s="11">
        <f>-'US GAAP P&amp;L'!Q18</f>
        <v>3623</v>
      </c>
    </row>
    <row r="10" spans="1:17" s="5" customFormat="1" ht="13.5" thickBot="1">
      <c r="A10" s="32" t="s">
        <v>94</v>
      </c>
      <c r="B10" s="21"/>
      <c r="C10" s="17">
        <f>'US GAAP P&amp;L'!C23</f>
        <v>4040</v>
      </c>
      <c r="D10" s="17">
        <f>'US GAAP P&amp;L'!D23</f>
        <v>-577</v>
      </c>
      <c r="E10" s="17">
        <f>'US GAAP P&amp;L'!E23</f>
        <v>-3166</v>
      </c>
      <c r="F10" s="17">
        <f>'US GAAP P&amp;L'!F23</f>
        <v>-5657</v>
      </c>
      <c r="G10" s="17">
        <f>'US GAAP P&amp;L'!G23</f>
        <v>-92</v>
      </c>
      <c r="H10" s="17">
        <f>'US GAAP P&amp;L'!H23</f>
        <v>6144</v>
      </c>
      <c r="I10" s="17">
        <f>'US GAAP P&amp;L'!I23</f>
        <v>-722</v>
      </c>
      <c r="J10" s="17">
        <f>'US GAAP P&amp;L'!J23</f>
        <v>-2059</v>
      </c>
      <c r="K10" s="17">
        <f>'US GAAP P&amp;L'!K23</f>
        <v>3455</v>
      </c>
      <c r="L10" s="17">
        <f>'US GAAP P&amp;L'!L23</f>
        <v>442</v>
      </c>
      <c r="M10" s="21"/>
      <c r="N10" s="17">
        <f>'US GAAP P&amp;L'!N23</f>
        <v>987</v>
      </c>
      <c r="O10" s="81"/>
      <c r="P10" s="37"/>
      <c r="Q10" s="17">
        <f>'US GAAP P&amp;L'!Q23</f>
        <v>767</v>
      </c>
    </row>
    <row r="11" spans="1:17" s="120" customFormat="1" ht="13">
      <c r="A11" s="119" t="s">
        <v>155</v>
      </c>
      <c r="B11" s="19"/>
      <c r="C11" s="121">
        <f t="shared" ref="C11" si="0">SUM(C7:C10)</f>
        <v>66861</v>
      </c>
      <c r="D11" s="121">
        <f t="shared" ref="D11" si="1">SUM(D7:D10)</f>
        <v>59013</v>
      </c>
      <c r="E11" s="121">
        <f t="shared" ref="E11:F11" si="2">SUM(E7:E10)</f>
        <v>27038</v>
      </c>
      <c r="F11" s="121">
        <f t="shared" si="2"/>
        <v>10860</v>
      </c>
      <c r="G11" s="121">
        <f t="shared" ref="G11:L11" si="3">SUM(G7:G10)</f>
        <v>20157</v>
      </c>
      <c r="H11" s="121">
        <f t="shared" si="3"/>
        <v>-3351</v>
      </c>
      <c r="I11" s="121">
        <f t="shared" si="3"/>
        <v>14160</v>
      </c>
      <c r="J11" s="121">
        <f t="shared" si="3"/>
        <v>-24404</v>
      </c>
      <c r="K11" s="121">
        <f t="shared" si="3"/>
        <v>-19255</v>
      </c>
      <c r="L11" s="121">
        <f t="shared" si="3"/>
        <v>-9807</v>
      </c>
      <c r="M11" s="19"/>
      <c r="N11" s="121">
        <f>SUM(N7:N10)</f>
        <v>-67445</v>
      </c>
      <c r="O11" s="116"/>
      <c r="P11" s="117"/>
      <c r="Q11" s="121">
        <v>13151</v>
      </c>
    </row>
    <row r="12" spans="1:17" s="5" customFormat="1" ht="13">
      <c r="A12" s="32" t="s">
        <v>156</v>
      </c>
      <c r="B12" s="21"/>
      <c r="C12" s="11">
        <f>'US GAAP P&amp;L'!C13</f>
        <v>706</v>
      </c>
      <c r="D12" s="11">
        <f>'US GAAP P&amp;L'!D13</f>
        <v>1272</v>
      </c>
      <c r="E12" s="11">
        <f>'US GAAP P&amp;L'!E13</f>
        <v>765</v>
      </c>
      <c r="F12" s="11">
        <f>'US GAAP P&amp;L'!F13</f>
        <v>218</v>
      </c>
      <c r="G12" s="11">
        <f>'US GAAP P&amp;L'!G13</f>
        <v>386</v>
      </c>
      <c r="H12" s="11">
        <f>'US GAAP P&amp;L'!H13</f>
        <v>1707</v>
      </c>
      <c r="I12" s="11">
        <f>'US GAAP P&amp;L'!I13</f>
        <v>687</v>
      </c>
      <c r="J12" s="11">
        <f>'US GAAP P&amp;L'!J13</f>
        <v>-84</v>
      </c>
      <c r="K12" s="11">
        <f>'US GAAP P&amp;L'!K13</f>
        <v>1462</v>
      </c>
      <c r="L12" s="11">
        <f>'US GAAP P&amp;L'!L13</f>
        <v>76</v>
      </c>
      <c r="M12" s="21"/>
      <c r="N12" s="11">
        <f>'US GAAP P&amp;L'!N13</f>
        <v>521</v>
      </c>
      <c r="O12" s="81"/>
      <c r="P12" s="37"/>
      <c r="Q12" s="11">
        <f>'US GAAP P&amp;L'!Q13</f>
        <v>530</v>
      </c>
    </row>
    <row r="13" spans="1:17" s="5" customFormat="1" ht="13">
      <c r="A13" s="32" t="s">
        <v>157</v>
      </c>
      <c r="B13" s="21"/>
      <c r="C13" s="11">
        <f>-'US GAAP P&amp;L'!C17</f>
        <v>-63694</v>
      </c>
      <c r="D13" s="11">
        <f>-'US GAAP P&amp;L'!D17</f>
        <v>-58667</v>
      </c>
      <c r="E13" s="11">
        <f>-'US GAAP P&amp;L'!E17</f>
        <v>-24232</v>
      </c>
      <c r="F13" s="11">
        <f>-'US GAAP P&amp;L'!F17</f>
        <v>-6171</v>
      </c>
      <c r="G13" s="11">
        <f>-'US GAAP P&amp;L'!G17</f>
        <v>-16540</v>
      </c>
      <c r="H13" s="11">
        <f>-'US GAAP P&amp;L'!H17</f>
        <v>3662</v>
      </c>
      <c r="I13" s="11">
        <f>-'US GAAP P&amp;L'!I17</f>
        <v>-14607</v>
      </c>
      <c r="J13" s="11">
        <f>-'US GAAP P&amp;L'!J17</f>
        <v>23026</v>
      </c>
      <c r="K13" s="11">
        <f>-'US GAAP P&amp;L'!K17</f>
        <v>18138</v>
      </c>
      <c r="L13" s="11">
        <f>-'US GAAP P&amp;L'!L17</f>
        <v>3539</v>
      </c>
      <c r="M13" s="21"/>
      <c r="N13" s="11">
        <f>-'US GAAP P&amp;L'!N17</f>
        <v>-4269</v>
      </c>
      <c r="O13" s="81"/>
      <c r="P13" s="37"/>
      <c r="Q13" s="11">
        <f>-'US GAAP P&amp;L'!Q17</f>
        <v>-11500</v>
      </c>
    </row>
    <row r="14" spans="1:17" s="5" customFormat="1" ht="13">
      <c r="A14" s="32" t="s">
        <v>158</v>
      </c>
      <c r="B14" s="21"/>
      <c r="C14" s="11">
        <f>'US GAAP P&amp;L'!C11</f>
        <v>5375</v>
      </c>
      <c r="D14" s="11">
        <f>'US GAAP P&amp;L'!D11</f>
        <v>5496</v>
      </c>
      <c r="E14" s="11">
        <f>'US GAAP P&amp;L'!E11</f>
        <v>4592</v>
      </c>
      <c r="F14" s="11">
        <f>'US GAAP P&amp;L'!F11</f>
        <v>3979</v>
      </c>
      <c r="G14" s="11">
        <f>'US GAAP P&amp;L'!G11</f>
        <v>3878</v>
      </c>
      <c r="H14" s="11">
        <f>'US GAAP P&amp;L'!H11</f>
        <v>3842</v>
      </c>
      <c r="I14" s="11">
        <f>'US GAAP P&amp;L'!I11</f>
        <v>4103</v>
      </c>
      <c r="J14" s="11">
        <f>'US GAAP P&amp;L'!J11</f>
        <v>4248</v>
      </c>
      <c r="K14" s="11">
        <f>'US GAAP P&amp;L'!K11</f>
        <v>4072</v>
      </c>
      <c r="L14" s="11">
        <f>'US GAAP P&amp;L'!L11</f>
        <v>3738</v>
      </c>
      <c r="M14" s="21"/>
      <c r="N14" s="11">
        <f>'US GAAP P&amp;L'!N11</f>
        <v>71363</v>
      </c>
      <c r="O14" s="81"/>
      <c r="P14" s="37"/>
      <c r="Q14" s="11">
        <f>'US GAAP P&amp;L'!Q11</f>
        <v>0</v>
      </c>
    </row>
    <row r="15" spans="1:17" s="5" customFormat="1" ht="13">
      <c r="A15" s="32" t="s">
        <v>159</v>
      </c>
      <c r="B15" s="21"/>
      <c r="C15" s="11">
        <v>1745</v>
      </c>
      <c r="D15" s="11">
        <v>4177</v>
      </c>
      <c r="E15" s="11">
        <v>405</v>
      </c>
      <c r="F15" s="11">
        <v>24</v>
      </c>
      <c r="G15" s="11">
        <v>403</v>
      </c>
      <c r="H15" s="11">
        <v>-90</v>
      </c>
      <c r="I15" s="11">
        <v>2093</v>
      </c>
      <c r="J15" s="11">
        <v>-135</v>
      </c>
      <c r="K15" s="11">
        <v>-140</v>
      </c>
      <c r="L15" s="11">
        <v>231</v>
      </c>
      <c r="M15" s="21"/>
      <c r="N15" s="11">
        <v>659</v>
      </c>
      <c r="O15" s="81"/>
      <c r="P15" s="37"/>
      <c r="Q15" s="11">
        <v>523</v>
      </c>
    </row>
    <row r="16" spans="1:17" s="5" customFormat="1" ht="13">
      <c r="A16" s="32" t="s">
        <v>160</v>
      </c>
      <c r="B16" s="21"/>
      <c r="C16" s="11">
        <v>0</v>
      </c>
      <c r="D16" s="11">
        <v>0</v>
      </c>
      <c r="E16" s="11">
        <v>0</v>
      </c>
      <c r="F16" s="11">
        <v>0</v>
      </c>
      <c r="G16" s="11">
        <v>0</v>
      </c>
      <c r="H16" s="11">
        <v>0</v>
      </c>
      <c r="I16" s="11">
        <v>0</v>
      </c>
      <c r="J16" s="11">
        <v>591</v>
      </c>
      <c r="K16" s="11">
        <v>2737</v>
      </c>
      <c r="L16" s="11">
        <v>5111</v>
      </c>
      <c r="M16" s="21"/>
      <c r="N16" s="11">
        <v>0</v>
      </c>
      <c r="O16" s="81"/>
      <c r="P16" s="37"/>
      <c r="Q16" s="11">
        <v>0</v>
      </c>
    </row>
    <row r="17" spans="1:17" s="5" customFormat="1" ht="13.5" thickBot="1">
      <c r="A17" s="32" t="s">
        <v>161</v>
      </c>
      <c r="B17" s="21"/>
      <c r="C17" s="17">
        <v>3095</v>
      </c>
      <c r="D17" s="17">
        <v>472</v>
      </c>
      <c r="E17" s="17">
        <v>140</v>
      </c>
      <c r="F17" s="17">
        <v>0</v>
      </c>
      <c r="G17" s="17">
        <v>112</v>
      </c>
      <c r="H17" s="17">
        <v>1724</v>
      </c>
      <c r="I17" s="17">
        <v>0</v>
      </c>
      <c r="J17" s="17">
        <v>1860</v>
      </c>
      <c r="K17" s="17">
        <v>0</v>
      </c>
      <c r="L17" s="17">
        <v>0</v>
      </c>
      <c r="M17" s="21"/>
      <c r="N17" s="17">
        <v>0</v>
      </c>
      <c r="O17" s="81"/>
      <c r="P17" s="37"/>
      <c r="Q17" s="17">
        <v>0</v>
      </c>
    </row>
    <row r="18" spans="1:17" s="120" customFormat="1" ht="13.5" thickBot="1">
      <c r="A18" s="119" t="s">
        <v>162</v>
      </c>
      <c r="B18" s="19"/>
      <c r="C18" s="115">
        <f t="shared" ref="C18" si="4">SUM(C11:C17)</f>
        <v>14088</v>
      </c>
      <c r="D18" s="115">
        <f t="shared" ref="D18" si="5">SUM(D11:D17)</f>
        <v>11763</v>
      </c>
      <c r="E18" s="115">
        <f t="shared" ref="E18:F18" si="6">SUM(E11:E17)</f>
        <v>8708</v>
      </c>
      <c r="F18" s="115">
        <f t="shared" si="6"/>
        <v>8910</v>
      </c>
      <c r="G18" s="115">
        <f t="shared" ref="G18:L18" si="7">SUM(G11:G17)</f>
        <v>8396</v>
      </c>
      <c r="H18" s="115">
        <f t="shared" si="7"/>
        <v>7494</v>
      </c>
      <c r="I18" s="115">
        <f t="shared" si="7"/>
        <v>6436</v>
      </c>
      <c r="J18" s="115">
        <f t="shared" si="7"/>
        <v>5102</v>
      </c>
      <c r="K18" s="115">
        <f t="shared" si="7"/>
        <v>7014</v>
      </c>
      <c r="L18" s="115">
        <f t="shared" si="7"/>
        <v>2888</v>
      </c>
      <c r="M18" s="19"/>
      <c r="N18" s="115">
        <f>SUM(N11:N17)</f>
        <v>829</v>
      </c>
      <c r="O18" s="116"/>
      <c r="P18" s="117"/>
      <c r="Q18" s="115">
        <f>SUM(Q11:Q17)</f>
        <v>2704</v>
      </c>
    </row>
    <row r="19" spans="1:17" ht="15" thickTop="1">
      <c r="C19" s="165"/>
    </row>
  </sheetData>
  <mergeCells count="1">
    <mergeCell ref="A2:Q2"/>
  </mergeCells>
  <conditionalFormatting sqref="A7:B15 O11:Q11 A18:B18 O7:P10 O12:P14 M18:Q18 I7:L10 N15 O15:Q17 I12:L15 H18">
    <cfRule type="expression" dxfId="56" priority="55" stopIfTrue="1">
      <formula>IF(COUNTA($A7)=0,0,MOD(SUBTOTAL(103,$A$7:$A7),2)=1)</formula>
    </cfRule>
  </conditionalFormatting>
  <conditionalFormatting sqref="J17">
    <cfRule type="expression" dxfId="55" priority="35" stopIfTrue="1">
      <formula>IF(COUNTA($A17)=0,0,MOD(SUBTOTAL(103,$A$7:$A17),2)=1)</formula>
    </cfRule>
  </conditionalFormatting>
  <conditionalFormatting sqref="M7:M15">
    <cfRule type="expression" dxfId="54" priority="52" stopIfTrue="1">
      <formula>IF(COUNTA($A7)=0,0,MOD(SUBTOTAL(103,$A$7:$A7),2)=1)</formula>
    </cfRule>
  </conditionalFormatting>
  <conditionalFormatting sqref="A16:B16">
    <cfRule type="expression" dxfId="53" priority="51" stopIfTrue="1">
      <formula>IF(COUNTA($A16)=0,0,MOD(SUBTOTAL(103,$A$7:$A16),2)=1)</formula>
    </cfRule>
  </conditionalFormatting>
  <conditionalFormatting sqref="J18">
    <cfRule type="expression" dxfId="52" priority="32" stopIfTrue="1">
      <formula>IF(COUNTA($A18)=0,0,MOD(SUBTOTAL(103,$A$7:$A18),2)=1)</formula>
    </cfRule>
  </conditionalFormatting>
  <conditionalFormatting sqref="M16">
    <cfRule type="expression" dxfId="51" priority="49" stopIfTrue="1">
      <formula>IF(COUNTA($A16)=0,0,MOD(SUBTOTAL(103,$A$7:$A16),2)=1)</formula>
    </cfRule>
  </conditionalFormatting>
  <conditionalFormatting sqref="H7:H15">
    <cfRule type="expression" dxfId="50" priority="48" stopIfTrue="1">
      <formula>IF(COUNTA($A7)=0,0,MOD(SUBTOTAL(103,$A$7:$A7),2)=1)</formula>
    </cfRule>
  </conditionalFormatting>
  <conditionalFormatting sqref="H16">
    <cfRule type="expression" dxfId="49" priority="47" stopIfTrue="1">
      <formula>IF(COUNTA($A16)=0,0,MOD(SUBTOTAL(103,$A$7:$A16),2)=1)</formula>
    </cfRule>
  </conditionalFormatting>
  <conditionalFormatting sqref="J11">
    <cfRule type="expression" dxfId="48" priority="46" stopIfTrue="1">
      <formula>IF(COUNTA($A11)=0,0,MOD(SUBTOTAL(103,$A$7:$A11),2)=1)</formula>
    </cfRule>
  </conditionalFormatting>
  <conditionalFormatting sqref="J16">
    <cfRule type="expression" dxfId="47" priority="45" stopIfTrue="1">
      <formula>IF(COUNTA($A16)=0,0,MOD(SUBTOTAL(103,$A$7:$A16),2)=1)</formula>
    </cfRule>
  </conditionalFormatting>
  <conditionalFormatting sqref="L11">
    <cfRule type="expression" dxfId="46" priority="44" stopIfTrue="1">
      <formula>IF(COUNTA($A11)=0,0,MOD(SUBTOTAL(103,$A$7:$A11),2)=1)</formula>
    </cfRule>
  </conditionalFormatting>
  <conditionalFormatting sqref="L16">
    <cfRule type="expression" dxfId="45" priority="43" stopIfTrue="1">
      <formula>IF(COUNTA($A16)=0,0,MOD(SUBTOTAL(103,$A$7:$A16),2)=1)</formula>
    </cfRule>
  </conditionalFormatting>
  <conditionalFormatting sqref="N11">
    <cfRule type="expression" dxfId="44" priority="42" stopIfTrue="1">
      <formula>IF(COUNTA($A11)=0,0,MOD(SUBTOTAL(103,$A$7:$A11),2)=1)</formula>
    </cfRule>
  </conditionalFormatting>
  <conditionalFormatting sqref="N16">
    <cfRule type="expression" dxfId="43" priority="41" stopIfTrue="1">
      <formula>IF(COUNTA($A16)=0,0,MOD(SUBTOTAL(103,$A$7:$A16),2)=1)</formula>
    </cfRule>
  </conditionalFormatting>
  <conditionalFormatting sqref="A17:B17">
    <cfRule type="expression" dxfId="42" priority="39" stopIfTrue="1">
      <formula>IF(COUNTA($A17)=0,0,MOD(SUBTOTAL(103,$A$7:$A17),2)=1)</formula>
    </cfRule>
  </conditionalFormatting>
  <conditionalFormatting sqref="N8">
    <cfRule type="expression" dxfId="41" priority="20" stopIfTrue="1">
      <formula>IF(COUNTA($A8)=0,0,MOD(SUBTOTAL(103,$A$7:$A8),2)=1)</formula>
    </cfRule>
  </conditionalFormatting>
  <conditionalFormatting sqref="M17">
    <cfRule type="expression" dxfId="40" priority="37" stopIfTrue="1">
      <formula>IF(COUNTA($A17)=0,0,MOD(SUBTOTAL(103,$A$7:$A17),2)=1)</formula>
    </cfRule>
  </conditionalFormatting>
  <conditionalFormatting sqref="H17">
    <cfRule type="expression" dxfId="39" priority="36" stopIfTrue="1">
      <formula>IF(COUNTA($A17)=0,0,MOD(SUBTOTAL(103,$A$7:$A17),2)=1)</formula>
    </cfRule>
  </conditionalFormatting>
  <conditionalFormatting sqref="L17">
    <cfRule type="expression" dxfId="38" priority="34" stopIfTrue="1">
      <formula>IF(COUNTA($A17)=0,0,MOD(SUBTOTAL(103,$A$7:$A17),2)=1)</formula>
    </cfRule>
  </conditionalFormatting>
  <conditionalFormatting sqref="N17">
    <cfRule type="expression" dxfId="37" priority="33" stopIfTrue="1">
      <formula>IF(COUNTA($A17)=0,0,MOD(SUBTOTAL(103,$A$7:$A17),2)=1)</formula>
    </cfRule>
  </conditionalFormatting>
  <conditionalFormatting sqref="L18">
    <cfRule type="expression" dxfId="36" priority="31" stopIfTrue="1">
      <formula>IF(COUNTA($A18)=0,0,MOD(SUBTOTAL(103,$A$7:$A18),2)=1)</formula>
    </cfRule>
  </conditionalFormatting>
  <conditionalFormatting sqref="Q14">
    <cfRule type="expression" dxfId="35" priority="9" stopIfTrue="1">
      <formula>IF(COUNTA($A14)=0,0,MOD(SUBTOTAL(103,$A$7:$A14),2)=1)</formula>
    </cfRule>
  </conditionalFormatting>
  <conditionalFormatting sqref="I11">
    <cfRule type="expression" dxfId="34" priority="30" stopIfTrue="1">
      <formula>IF(COUNTA($A11)=0,0,MOD(SUBTOTAL(103,$A$7:$A11),2)=1)</formula>
    </cfRule>
  </conditionalFormatting>
  <conditionalFormatting sqref="I16">
    <cfRule type="expression" dxfId="33" priority="29" stopIfTrue="1">
      <formula>IF(COUNTA($A16)=0,0,MOD(SUBTOTAL(103,$A$7:$A16),2)=1)</formula>
    </cfRule>
  </conditionalFormatting>
  <conditionalFormatting sqref="I17">
    <cfRule type="expression" dxfId="32" priority="28" stopIfTrue="1">
      <formula>IF(COUNTA($A17)=0,0,MOD(SUBTOTAL(103,$A$7:$A17),2)=1)</formula>
    </cfRule>
  </conditionalFormatting>
  <conditionalFormatting sqref="I18">
    <cfRule type="expression" dxfId="31" priority="27" stopIfTrue="1">
      <formula>IF(COUNTA($A18)=0,0,MOD(SUBTOTAL(103,$A$7:$A18),2)=1)</formula>
    </cfRule>
  </conditionalFormatting>
  <conditionalFormatting sqref="K11">
    <cfRule type="expression" dxfId="30" priority="26" stopIfTrue="1">
      <formula>IF(COUNTA($A11)=0,0,MOD(SUBTOTAL(103,$A$7:$A11),2)=1)</formula>
    </cfRule>
  </conditionalFormatting>
  <conditionalFormatting sqref="K16">
    <cfRule type="expression" dxfId="29" priority="25" stopIfTrue="1">
      <formula>IF(COUNTA($A16)=0,0,MOD(SUBTOTAL(103,$A$7:$A16),2)=1)</formula>
    </cfRule>
  </conditionalFormatting>
  <conditionalFormatting sqref="K17">
    <cfRule type="expression" dxfId="28" priority="24" stopIfTrue="1">
      <formula>IF(COUNTA($A17)=0,0,MOD(SUBTOTAL(103,$A$7:$A17),2)=1)</formula>
    </cfRule>
  </conditionalFormatting>
  <conditionalFormatting sqref="K18">
    <cfRule type="expression" dxfId="27" priority="23" stopIfTrue="1">
      <formula>IF(COUNTA($A18)=0,0,MOD(SUBTOTAL(103,$A$7:$A18),2)=1)</formula>
    </cfRule>
  </conditionalFormatting>
  <conditionalFormatting sqref="N7">
    <cfRule type="expression" dxfId="26" priority="22" stopIfTrue="1">
      <formula>IF(COUNTA($A7)=0,0,MOD(SUBTOTAL(103,$A$7:$A7),2)=1)</formula>
    </cfRule>
  </conditionalFormatting>
  <conditionalFormatting sqref="Q7">
    <cfRule type="expression" dxfId="25" priority="21" stopIfTrue="1">
      <formula>IF(COUNTA($A7)=0,0,MOD(SUBTOTAL(103,$A$7:$A7),2)=1)</formula>
    </cfRule>
  </conditionalFormatting>
  <conditionalFormatting sqref="Q8">
    <cfRule type="expression" dxfId="24" priority="19" stopIfTrue="1">
      <formula>IF(COUNTA($A8)=0,0,MOD(SUBTOTAL(103,$A$7:$A8),2)=1)</formula>
    </cfRule>
  </conditionalFormatting>
  <conditionalFormatting sqref="N9">
    <cfRule type="expression" dxfId="23" priority="18" stopIfTrue="1">
      <formula>IF(COUNTA($A9)=0,0,MOD(SUBTOTAL(103,$A$7:$A9),2)=1)</formula>
    </cfRule>
  </conditionalFormatting>
  <conditionalFormatting sqref="Q9">
    <cfRule type="expression" dxfId="22" priority="17" stopIfTrue="1">
      <formula>IF(COUNTA($A9)=0,0,MOD(SUBTOTAL(103,$A$7:$A9),2)=1)</formula>
    </cfRule>
  </conditionalFormatting>
  <conditionalFormatting sqref="N10">
    <cfRule type="expression" dxfId="21" priority="16" stopIfTrue="1">
      <formula>IF(COUNTA($A10)=0,0,MOD(SUBTOTAL(103,$A$7:$A10),2)=1)</formula>
    </cfRule>
  </conditionalFormatting>
  <conditionalFormatting sqref="Q10">
    <cfRule type="expression" dxfId="20" priority="15" stopIfTrue="1">
      <formula>IF(COUNTA($A10)=0,0,MOD(SUBTOTAL(103,$A$7:$A10),2)=1)</formula>
    </cfRule>
  </conditionalFormatting>
  <conditionalFormatting sqref="N12">
    <cfRule type="expression" dxfId="19" priority="14" stopIfTrue="1">
      <formula>IF(COUNTA($A12)=0,0,MOD(SUBTOTAL(103,$A$7:$A12),2)=1)</formula>
    </cfRule>
  </conditionalFormatting>
  <conditionalFormatting sqref="Q12">
    <cfRule type="expression" dxfId="18" priority="13" stopIfTrue="1">
      <formula>IF(COUNTA($A12)=0,0,MOD(SUBTOTAL(103,$A$7:$A12),2)=1)</formula>
    </cfRule>
  </conditionalFormatting>
  <conditionalFormatting sqref="N13">
    <cfRule type="expression" dxfId="17" priority="12" stopIfTrue="1">
      <formula>IF(COUNTA($A13)=0,0,MOD(SUBTOTAL(103,$A$7:$A13),2)=1)</formula>
    </cfRule>
  </conditionalFormatting>
  <conditionalFormatting sqref="Q13">
    <cfRule type="expression" dxfId="16" priority="11" stopIfTrue="1">
      <formula>IF(COUNTA($A13)=0,0,MOD(SUBTOTAL(103,$A$7:$A13),2)=1)</formula>
    </cfRule>
  </conditionalFormatting>
  <conditionalFormatting sqref="N14">
    <cfRule type="expression" dxfId="15" priority="10" stopIfTrue="1">
      <formula>IF(COUNTA($A14)=0,0,MOD(SUBTOTAL(103,$A$7:$A14),2)=1)</formula>
    </cfRule>
  </conditionalFormatting>
  <conditionalFormatting sqref="C18:G18">
    <cfRule type="expression" dxfId="14" priority="8" stopIfTrue="1">
      <formula>IF(COUNTA($A18)=0,0,MOD(SUBTOTAL(103,$A$7:$A18),2)=1)</formula>
    </cfRule>
  </conditionalFormatting>
  <conditionalFormatting sqref="G7:G15 D7:F7">
    <cfRule type="expression" dxfId="13" priority="7" stopIfTrue="1">
      <formula>IF(COUNTA($A7)=0,0,MOD(SUBTOTAL(103,$A$7:$A7),2)=1)</formula>
    </cfRule>
  </conditionalFormatting>
  <conditionalFormatting sqref="C16:G16">
    <cfRule type="expression" dxfId="12" priority="6" stopIfTrue="1">
      <formula>IF(COUNTA($A16)=0,0,MOD(SUBTOTAL(103,$A$7:$A16),2)=1)</formula>
    </cfRule>
  </conditionalFormatting>
  <conditionalFormatting sqref="C17:G17">
    <cfRule type="expression" dxfId="11" priority="5" stopIfTrue="1">
      <formula>IF(COUNTA($A17)=0,0,MOD(SUBTOTAL(103,$A$7:$A17),2)=1)</formula>
    </cfRule>
  </conditionalFormatting>
  <conditionalFormatting sqref="F8:F15">
    <cfRule type="expression" dxfId="10" priority="4" stopIfTrue="1">
      <formula>IF(COUNTA($A8)=0,0,MOD(SUBTOTAL(103,$A$7:$A8),2)=1)</formula>
    </cfRule>
  </conditionalFormatting>
  <conditionalFormatting sqref="E8:E15">
    <cfRule type="expression" dxfId="9" priority="3" stopIfTrue="1">
      <formula>IF(COUNTA($A8)=0,0,MOD(SUBTOTAL(103,$A$7:$A8),2)=1)</formula>
    </cfRule>
  </conditionalFormatting>
  <conditionalFormatting sqref="D8:D15">
    <cfRule type="expression" dxfId="8" priority="2" stopIfTrue="1">
      <formula>IF(COUNTA($A8)=0,0,MOD(SUBTOTAL(103,$A$7:$A8),2)=1)</formula>
    </cfRule>
  </conditionalFormatting>
  <conditionalFormatting sqref="C7:C15">
    <cfRule type="expression" dxfId="7" priority="1" stopIfTrue="1">
      <formula>IF(COUNTA($A7)=0,0,MOD(SUBTOTAL(103,$A$7:$A7),2)=1)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T11"/>
  <sheetViews>
    <sheetView workbookViewId="0"/>
  </sheetViews>
  <sheetFormatPr defaultRowHeight="14.5"/>
  <cols>
    <col min="1" max="1" width="37.453125" style="35" bestFit="1" customWidth="1"/>
    <col min="2" max="2" width="1.81640625" style="15" customWidth="1"/>
    <col min="3" max="3" width="10.1796875" style="15" bestFit="1" customWidth="1"/>
    <col min="4" max="4" width="10.1796875" bestFit="1" customWidth="1"/>
    <col min="5" max="5" width="8.1796875" bestFit="1" customWidth="1"/>
    <col min="6" max="6" width="9.1796875" style="15" bestFit="1" customWidth="1"/>
    <col min="7" max="7" width="10.1796875" style="15" bestFit="1" customWidth="1"/>
    <col min="8" max="8" width="9.1796875" bestFit="1" customWidth="1"/>
    <col min="9" max="9" width="9.453125" bestFit="1" customWidth="1"/>
    <col min="10" max="10" width="10.453125" bestFit="1" customWidth="1"/>
    <col min="11" max="11" width="11" bestFit="1" customWidth="1"/>
    <col min="12" max="12" width="9.81640625" bestFit="1" customWidth="1"/>
    <col min="13" max="13" width="1.453125" style="15" customWidth="1"/>
    <col min="14" max="14" width="9.81640625" bestFit="1" customWidth="1"/>
    <col min="15" max="16" width="1.81640625" style="14" customWidth="1"/>
    <col min="17" max="17" width="9.453125" bestFit="1" customWidth="1"/>
  </cols>
  <sheetData>
    <row r="2" spans="1:20" ht="83.15" customHeight="1">
      <c r="A2" s="174" t="s">
        <v>163</v>
      </c>
      <c r="B2" s="174"/>
      <c r="C2" s="174"/>
      <c r="D2" s="174"/>
      <c r="E2" s="174"/>
      <c r="F2" s="174"/>
      <c r="G2" s="174"/>
      <c r="H2" s="174"/>
      <c r="I2" s="174"/>
      <c r="J2" s="174"/>
      <c r="K2" s="174"/>
      <c r="L2" s="174"/>
      <c r="M2" s="174"/>
      <c r="N2" s="174"/>
      <c r="O2" s="174"/>
      <c r="P2" s="174"/>
      <c r="Q2" s="174"/>
    </row>
    <row r="3" spans="1:20" ht="10" customHeight="1">
      <c r="A3" s="129"/>
      <c r="B3" s="129"/>
      <c r="C3" s="129"/>
      <c r="D3" s="129"/>
      <c r="E3" s="129"/>
      <c r="F3" s="129"/>
      <c r="G3" s="129"/>
      <c r="H3" s="129"/>
      <c r="I3" s="129"/>
      <c r="J3" s="129"/>
      <c r="K3" s="129"/>
      <c r="L3" s="129"/>
      <c r="M3" s="129"/>
      <c r="N3" s="129"/>
      <c r="O3" s="129"/>
      <c r="P3" s="129"/>
      <c r="Q3" s="129"/>
    </row>
    <row r="4" spans="1:20" s="101" customFormat="1" ht="15.75" customHeight="1" thickBot="1">
      <c r="A4" s="100"/>
      <c r="B4" s="95"/>
      <c r="C4" s="157"/>
      <c r="E4" s="157"/>
      <c r="F4" s="157"/>
      <c r="G4" s="157"/>
      <c r="H4" s="157"/>
      <c r="I4" s="157"/>
      <c r="J4" s="157"/>
      <c r="K4" s="157"/>
      <c r="L4" s="157"/>
      <c r="M4" s="157"/>
      <c r="N4" s="104" t="s">
        <v>63</v>
      </c>
      <c r="O4" s="97"/>
      <c r="P4" s="95"/>
      <c r="Q4" s="104" t="s">
        <v>64</v>
      </c>
    </row>
    <row r="5" spans="1:20" s="101" customFormat="1" ht="53" thickBot="1">
      <c r="A5" s="99" t="s">
        <v>150</v>
      </c>
      <c r="B5" s="95"/>
      <c r="C5" s="156" t="str">
        <f>'Cash Flow Statement'!C5</f>
        <v>Nine months
ended
September 30,
2022</v>
      </c>
      <c r="D5" s="156" t="str">
        <f>'Cash Flow Statement'!D5</f>
        <v>Six months ended June 30, 2022</v>
      </c>
      <c r="E5" s="156" t="str">
        <f>'Cash Flow Statement'!E5</f>
        <v>Three months ended March 31, 2022</v>
      </c>
      <c r="F5" s="156" t="str">
        <f>'Cash Flow Statement'!F5</f>
        <v>Year
ended
December 31,
2021</v>
      </c>
      <c r="G5" s="156" t="str">
        <f>'Cash Flow Statement'!G5</f>
        <v>Nine months
ended
September 30,
2021</v>
      </c>
      <c r="H5" s="156" t="str">
        <f>'Cash Flow Statement'!H5</f>
        <v>Six months
ended
June 30,
2021</v>
      </c>
      <c r="I5" s="156" t="str">
        <f>'Cash Flow Statement'!I5</f>
        <v>Three months ended March 31, 2021</v>
      </c>
      <c r="J5" s="156" t="str">
        <f>'Cash Flow Statement'!J5</f>
        <v>Period from
February 10,
2020 to
December 31,
2020</v>
      </c>
      <c r="K5" s="156" t="str">
        <f>'Cash Flow Statement'!K5</f>
        <v>Period from
February 10,
2020 to
September 30,
2020</v>
      </c>
      <c r="L5" s="156" t="str">
        <f>'Cash Flow Statement'!L5</f>
        <v>Period from
February 10,
2020 to
June 30,
2020</v>
      </c>
      <c r="M5" s="95"/>
      <c r="N5" s="96" t="s">
        <v>74</v>
      </c>
      <c r="O5" s="97"/>
      <c r="P5" s="95"/>
      <c r="Q5" s="96" t="s">
        <v>75</v>
      </c>
    </row>
    <row r="6" spans="1:20" s="12" customFormat="1" ht="13">
      <c r="A6" s="34" t="s">
        <v>151</v>
      </c>
      <c r="B6" s="4"/>
      <c r="C6" s="4"/>
      <c r="D6" s="10"/>
      <c r="E6" s="10"/>
      <c r="F6" s="4"/>
      <c r="G6" s="4"/>
      <c r="H6" s="10"/>
      <c r="I6" s="10"/>
      <c r="J6" s="10"/>
      <c r="K6" s="10"/>
      <c r="L6" s="10"/>
      <c r="M6" s="4"/>
      <c r="N6" s="10"/>
      <c r="O6" s="52"/>
      <c r="P6" s="13"/>
      <c r="Q6" s="10"/>
    </row>
    <row r="7" spans="1:20" s="12" customFormat="1" ht="26">
      <c r="A7" s="32" t="s">
        <v>127</v>
      </c>
      <c r="B7" s="4"/>
      <c r="C7" s="16">
        <f>-'Cash Flow Statement'!C27</f>
        <v>338236</v>
      </c>
      <c r="D7" s="16">
        <v>259721</v>
      </c>
      <c r="E7" s="16">
        <v>73128</v>
      </c>
      <c r="F7" s="16">
        <f>-'Cash Flow Statement'!F27</f>
        <v>469724.79599999997</v>
      </c>
      <c r="G7" s="16">
        <f>-'Cash Flow Statement'!G27</f>
        <v>354008</v>
      </c>
      <c r="H7" s="16">
        <f>223239</f>
        <v>223239</v>
      </c>
      <c r="I7" s="16">
        <v>104683.51782398508</v>
      </c>
      <c r="J7" s="16">
        <f>175665</f>
        <v>175665</v>
      </c>
      <c r="K7" s="16">
        <f>72823</f>
        <v>72823</v>
      </c>
      <c r="L7" s="16">
        <f>45729</f>
        <v>45729</v>
      </c>
      <c r="M7" s="4"/>
      <c r="N7" s="16">
        <v>16519</v>
      </c>
      <c r="O7" s="81"/>
      <c r="P7" s="37"/>
      <c r="Q7" s="16">
        <v>5064</v>
      </c>
    </row>
    <row r="8" spans="1:20" s="12" customFormat="1" ht="26">
      <c r="A8" s="32" t="s">
        <v>164</v>
      </c>
      <c r="B8" s="4"/>
      <c r="C8" s="11">
        <v>13325</v>
      </c>
      <c r="D8" s="11">
        <v>7035.5075478620993</v>
      </c>
      <c r="E8" s="11">
        <v>4123.1410621448995</v>
      </c>
      <c r="F8" s="11">
        <v>21161.6722106077</v>
      </c>
      <c r="G8" s="11">
        <v>15602</v>
      </c>
      <c r="H8" s="11">
        <f>11152</f>
        <v>11152</v>
      </c>
      <c r="I8" s="11">
        <v>4511</v>
      </c>
      <c r="J8" s="11">
        <f>30073</f>
        <v>30073</v>
      </c>
      <c r="K8" s="11">
        <f>21950</f>
        <v>21950</v>
      </c>
      <c r="L8" s="11">
        <f>11541</f>
        <v>11541</v>
      </c>
      <c r="M8" s="4"/>
      <c r="N8" s="11">
        <v>6439</v>
      </c>
      <c r="O8" s="81"/>
      <c r="P8" s="37"/>
      <c r="Q8" s="11">
        <v>1533</v>
      </c>
    </row>
    <row r="9" spans="1:20" s="12" customFormat="1" ht="13.5" thickBot="1">
      <c r="A9" s="33" t="s">
        <v>165</v>
      </c>
      <c r="B9" s="4"/>
      <c r="C9" s="17">
        <v>-27338</v>
      </c>
      <c r="D9" s="17">
        <v>-12627</v>
      </c>
      <c r="E9" s="17">
        <v>-2614.248340384278</v>
      </c>
      <c r="F9" s="17">
        <v>-16898.571204806154</v>
      </c>
      <c r="G9" s="17">
        <v>-9952</v>
      </c>
      <c r="H9" s="17">
        <f>-1211</f>
        <v>-1211</v>
      </c>
      <c r="I9" s="17">
        <v>-1397</v>
      </c>
      <c r="J9" s="17">
        <f>8677</f>
        <v>8677</v>
      </c>
      <c r="K9" s="17">
        <f>1220</f>
        <v>1220</v>
      </c>
      <c r="L9" s="17">
        <f>-217</f>
        <v>-217</v>
      </c>
      <c r="M9" s="4"/>
      <c r="N9" s="17">
        <v>-885</v>
      </c>
      <c r="O9" s="81"/>
      <c r="P9" s="37"/>
      <c r="Q9" s="17">
        <v>-262</v>
      </c>
      <c r="T9" s="169"/>
    </row>
    <row r="10" spans="1:20" s="118" customFormat="1" ht="13.5" thickBot="1">
      <c r="A10" s="34" t="s">
        <v>166</v>
      </c>
      <c r="B10" s="4"/>
      <c r="C10" s="115">
        <f>SUM(C7:C9)</f>
        <v>324223</v>
      </c>
      <c r="D10" s="115">
        <f t="shared" ref="D10:E10" si="0">SUM(D7:D9)</f>
        <v>254129.50754786207</v>
      </c>
      <c r="E10" s="115">
        <f t="shared" si="0"/>
        <v>74636.892721760625</v>
      </c>
      <c r="F10" s="115">
        <f>SUM(F7:F9)</f>
        <v>473987.8970058015</v>
      </c>
      <c r="G10" s="115">
        <f>SUM(G7:G9)</f>
        <v>359658</v>
      </c>
      <c r="H10" s="115">
        <f>SUM(H7:H9)</f>
        <v>233180</v>
      </c>
      <c r="I10" s="115">
        <f t="shared" ref="I10:L10" si="1">SUM(I7:I9)</f>
        <v>107797.51782398508</v>
      </c>
      <c r="J10" s="115">
        <f t="shared" si="1"/>
        <v>214415</v>
      </c>
      <c r="K10" s="115">
        <f t="shared" si="1"/>
        <v>95993</v>
      </c>
      <c r="L10" s="115">
        <f t="shared" si="1"/>
        <v>57053</v>
      </c>
      <c r="M10" s="4"/>
      <c r="N10" s="115">
        <f>SUM(N7:N9)</f>
        <v>22073</v>
      </c>
      <c r="O10" s="116"/>
      <c r="P10" s="117"/>
      <c r="Q10" s="115">
        <f>SUM(Q7:Q9)</f>
        <v>6335</v>
      </c>
      <c r="T10" s="168"/>
    </row>
    <row r="11" spans="1:20" s="12" customFormat="1" ht="13.5" thickTop="1">
      <c r="A11" s="36"/>
      <c r="B11" s="4"/>
      <c r="C11" s="4"/>
      <c r="D11" s="169"/>
      <c r="F11" s="4"/>
      <c r="G11" s="4"/>
      <c r="M11" s="4"/>
      <c r="O11" s="18"/>
      <c r="P11" s="18"/>
      <c r="T11" s="170"/>
    </row>
  </sheetData>
  <mergeCells count="1">
    <mergeCell ref="A2:Q2"/>
  </mergeCells>
  <conditionalFormatting sqref="N7:Q10 A7:L10">
    <cfRule type="expression" dxfId="6" priority="2" stopIfTrue="1">
      <formula>IF(COUNTA($A7)=0,0,MOD(SUBTOTAL(103,$A$7:$A7),2)=1)</formula>
    </cfRule>
  </conditionalFormatting>
  <conditionalFormatting sqref="M7:M10">
    <cfRule type="expression" dxfId="5" priority="1" stopIfTrue="1">
      <formula>IF(COUNTA($A7)=0,0,MOD(SUBTOTAL(103,$A$7:$A7),2)=1)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8D08-9312-4D8B-8879-55F5B10834DB}">
  <dimension ref="A1:R21"/>
  <sheetViews>
    <sheetView workbookViewId="0"/>
  </sheetViews>
  <sheetFormatPr defaultRowHeight="14.5"/>
  <cols>
    <col min="1" max="1" width="38.81640625" customWidth="1"/>
    <col min="2" max="2" width="1.81640625" style="14" customWidth="1"/>
    <col min="3" max="3" width="10.1796875" style="14" bestFit="1" customWidth="1"/>
    <col min="4" max="5" width="8.81640625" bestFit="1" customWidth="1"/>
    <col min="6" max="6" width="9.1796875" style="14" bestFit="1" customWidth="1"/>
    <col min="7" max="7" width="10.1796875" style="14" bestFit="1" customWidth="1"/>
    <col min="8" max="8" width="8.81640625" bestFit="1" customWidth="1"/>
    <col min="9" max="9" width="8" bestFit="1" customWidth="1"/>
    <col min="10" max="10" width="10.453125" bestFit="1" customWidth="1"/>
    <col min="11" max="11" width="11" bestFit="1" customWidth="1"/>
    <col min="12" max="12" width="9.81640625" bestFit="1" customWidth="1"/>
    <col min="13" max="13" width="1.81640625" style="14" customWidth="1"/>
    <col min="14" max="14" width="11.1796875" customWidth="1"/>
    <col min="15" max="15" width="1.54296875" customWidth="1"/>
    <col min="16" max="16" width="1.81640625" customWidth="1"/>
    <col min="17" max="17" width="9.453125" bestFit="1" customWidth="1"/>
    <col min="18" max="18" width="9.1796875" bestFit="1" customWidth="1"/>
  </cols>
  <sheetData>
    <row r="1" spans="1:18" s="101" customFormat="1" ht="19" customHeight="1" thickBot="1">
      <c r="A1" s="100"/>
      <c r="B1" s="95"/>
      <c r="C1" s="157"/>
      <c r="D1" s="95"/>
      <c r="F1" s="157"/>
      <c r="G1" s="157"/>
      <c r="H1" s="157"/>
      <c r="I1" s="157"/>
      <c r="J1" s="157"/>
      <c r="K1" s="157"/>
      <c r="L1" s="157"/>
      <c r="M1" s="157"/>
      <c r="N1" s="104" t="s">
        <v>63</v>
      </c>
      <c r="O1" s="123"/>
      <c r="P1" s="124"/>
      <c r="Q1" s="175" t="s">
        <v>64</v>
      </c>
      <c r="R1" s="175"/>
    </row>
    <row r="2" spans="1:18" s="12" customFormat="1" ht="59.15" customHeight="1" thickBot="1">
      <c r="A2" s="99" t="s">
        <v>150</v>
      </c>
      <c r="B2" s="95"/>
      <c r="C2" s="156" t="str">
        <f>'Acq CapEx'!C5</f>
        <v>Nine months
ended
September 30,
2022</v>
      </c>
      <c r="D2" s="156" t="str">
        <f>'Acq CapEx'!D5</f>
        <v>Six months ended June 30, 2022</v>
      </c>
      <c r="E2" s="156" t="str">
        <f>'Acq CapEx'!E5</f>
        <v>Three months ended March 31, 2022</v>
      </c>
      <c r="F2" s="156" t="str">
        <f>'Acq CapEx'!F5</f>
        <v>Year
ended
December 31,
2021</v>
      </c>
      <c r="G2" s="156" t="str">
        <f>'Acq CapEx'!G5</f>
        <v>Nine months
ended
September 30,
2021</v>
      </c>
      <c r="H2" s="156" t="str">
        <f>'Acq CapEx'!H5</f>
        <v>Six months
ended
June 30,
2021</v>
      </c>
      <c r="I2" s="156" t="str">
        <f>'Acq CapEx'!I5</f>
        <v>Three months ended March 31, 2021</v>
      </c>
      <c r="J2" s="156" t="str">
        <f>'Acq CapEx'!J5</f>
        <v>Period from
February 10,
2020 to
December 31,
2020</v>
      </c>
      <c r="K2" s="156" t="str">
        <f>'Acq CapEx'!K5</f>
        <v>Period from
February 10,
2020 to
September 30,
2020</v>
      </c>
      <c r="L2" s="156" t="str">
        <f>'Acq CapEx'!L5</f>
        <v>Period from
February 10,
2020 to
June 30,
2020</v>
      </c>
      <c r="M2" s="95"/>
      <c r="N2" s="96" t="s">
        <v>74</v>
      </c>
      <c r="O2" s="9"/>
      <c r="P2" s="109"/>
      <c r="Q2" s="96" t="str">
        <f>'Acq CapEx'!Q5</f>
        <v>Period from
January 1,
2020 to
February 9,
2020</v>
      </c>
      <c r="R2" s="96" t="s">
        <v>167</v>
      </c>
    </row>
    <row r="3" spans="1:18" s="12" customFormat="1" ht="13">
      <c r="A3" s="34" t="s">
        <v>151</v>
      </c>
      <c r="B3" s="95"/>
      <c r="C3" s="9"/>
      <c r="D3" s="9"/>
      <c r="E3" s="9"/>
      <c r="F3" s="9"/>
      <c r="G3" s="9"/>
      <c r="H3" s="9"/>
      <c r="I3" s="9"/>
      <c r="J3" s="9"/>
      <c r="K3" s="9"/>
      <c r="L3" s="9"/>
      <c r="M3" s="95"/>
      <c r="N3" s="9"/>
      <c r="O3" s="9"/>
      <c r="P3" s="109"/>
      <c r="Q3" s="9"/>
    </row>
    <row r="4" spans="1:18">
      <c r="A4" s="32" t="s">
        <v>168</v>
      </c>
      <c r="B4" s="4"/>
      <c r="C4" s="16">
        <v>133553</v>
      </c>
      <c r="D4" s="16">
        <v>131661</v>
      </c>
      <c r="E4" s="16">
        <v>125363</v>
      </c>
      <c r="F4" s="16">
        <v>117924</v>
      </c>
      <c r="G4" s="16">
        <v>110353</v>
      </c>
      <c r="H4" s="16">
        <v>102376</v>
      </c>
      <c r="I4" s="16">
        <v>90622</v>
      </c>
      <c r="J4" s="16">
        <v>84071</v>
      </c>
      <c r="K4" s="16">
        <v>68858</v>
      </c>
      <c r="L4" s="16">
        <v>64157</v>
      </c>
      <c r="M4" s="16"/>
      <c r="N4" s="16">
        <v>60760</v>
      </c>
      <c r="O4" s="16"/>
      <c r="P4" s="125"/>
      <c r="Q4" s="16"/>
      <c r="R4" s="16">
        <v>62095</v>
      </c>
    </row>
    <row r="5" spans="1:18">
      <c r="A5" s="32" t="s">
        <v>169</v>
      </c>
      <c r="B5" s="4"/>
      <c r="C5" s="16"/>
      <c r="D5" s="16"/>
      <c r="E5" s="16"/>
      <c r="F5" s="16">
        <v>103609</v>
      </c>
      <c r="G5" s="16"/>
      <c r="H5" s="16"/>
      <c r="I5" s="16"/>
      <c r="J5" s="16">
        <v>62923</v>
      </c>
      <c r="K5" s="16"/>
      <c r="L5" s="16"/>
      <c r="M5" s="16"/>
      <c r="N5" s="16"/>
      <c r="O5" s="16"/>
      <c r="P5" s="125"/>
      <c r="Q5" s="16">
        <v>6836</v>
      </c>
      <c r="R5" s="16">
        <v>55706</v>
      </c>
    </row>
    <row r="6" spans="1:18">
      <c r="A6" s="32" t="s">
        <v>170</v>
      </c>
      <c r="B6" s="4"/>
      <c r="C6" s="126">
        <v>8892</v>
      </c>
      <c r="D6" s="126">
        <v>8556</v>
      </c>
      <c r="E6" s="126">
        <v>8330</v>
      </c>
      <c r="F6" s="126">
        <v>8186</v>
      </c>
      <c r="G6" s="126">
        <v>7970</v>
      </c>
      <c r="H6" s="126">
        <v>7748</v>
      </c>
      <c r="I6" s="126">
        <v>7435</v>
      </c>
      <c r="J6" s="126">
        <v>7189</v>
      </c>
      <c r="K6" s="126">
        <v>6864</v>
      </c>
      <c r="L6" s="126">
        <v>6564</v>
      </c>
      <c r="M6" s="126"/>
      <c r="N6" s="126">
        <v>6284</v>
      </c>
      <c r="O6" s="16"/>
      <c r="P6" s="125"/>
      <c r="Q6" s="126"/>
      <c r="R6" s="126">
        <v>6046</v>
      </c>
    </row>
    <row r="7" spans="1:18">
      <c r="A7" s="32" t="s">
        <v>171</v>
      </c>
      <c r="B7" s="4"/>
      <c r="C7" s="126">
        <v>6794</v>
      </c>
      <c r="D7" s="126">
        <v>6545</v>
      </c>
      <c r="E7" s="126">
        <v>6349</v>
      </c>
      <c r="F7" s="126">
        <v>6211</v>
      </c>
      <c r="G7" s="126">
        <v>6029</v>
      </c>
      <c r="H7" s="126">
        <v>5868</v>
      </c>
      <c r="I7" s="126">
        <v>5627</v>
      </c>
      <c r="J7" s="126">
        <v>5427</v>
      </c>
      <c r="K7" s="126">
        <v>5228</v>
      </c>
      <c r="L7" s="126">
        <v>4982</v>
      </c>
      <c r="M7" s="126"/>
      <c r="N7" s="126">
        <v>4789</v>
      </c>
      <c r="O7" s="16"/>
      <c r="P7" s="125"/>
      <c r="Q7" s="126"/>
      <c r="R7" s="126">
        <v>4586</v>
      </c>
    </row>
    <row r="21" spans="13:13">
      <c r="M21"/>
    </row>
  </sheetData>
  <mergeCells count="1">
    <mergeCell ref="Q1:R1"/>
  </mergeCells>
  <phoneticPr fontId="20" type="noConversion"/>
  <conditionalFormatting sqref="H4:R7 A4:B7 D4:E7">
    <cfRule type="expression" dxfId="4" priority="13" stopIfTrue="1">
      <formula>IF(COUNTA($A4)=0,0,MOD(SUBTOTAL(103,$A$4:$A4),2)=1)</formula>
    </cfRule>
  </conditionalFormatting>
  <conditionalFormatting sqref="G4:G7">
    <cfRule type="expression" dxfId="3" priority="4" stopIfTrue="1">
      <formula>IF(COUNTA($A4)=0,0,MOD(SUBTOTAL(103,$A$4:$A4),2)=1)</formula>
    </cfRule>
  </conditionalFormatting>
  <conditionalFormatting sqref="F4 F6:F7">
    <cfRule type="expression" dxfId="2" priority="3" stopIfTrue="1">
      <formula>IF(COUNTA($A4)=0,0,MOD(SUBTOTAL(103,$A$4:$A4),2)=1)</formula>
    </cfRule>
  </conditionalFormatting>
  <conditionalFormatting sqref="F5">
    <cfRule type="expression" dxfId="1" priority="2" stopIfTrue="1">
      <formula>IF(COUNTA($A5)=0,0,MOD(SUBTOTAL(103,$A$4:$A5),2)=1)</formula>
    </cfRule>
  </conditionalFormatting>
  <conditionalFormatting sqref="C4:C7">
    <cfRule type="expression" dxfId="0" priority="1" stopIfTrue="1">
      <formula>IF(COUNTA($A4)=0,0,MOD(SUBTOTAL(103,$A$4:$A4),2)=1)</formula>
    </cfRule>
  </conditionalFormatting>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1166A-650A-4CCB-8A88-6BB7D50F0021}">
  <dimension ref="C1:P58"/>
  <sheetViews>
    <sheetView showGridLines="0" zoomScaleNormal="100" zoomScaleSheetLayoutView="90" workbookViewId="0">
      <selection activeCell="C1" sqref="C1"/>
    </sheetView>
  </sheetViews>
  <sheetFormatPr defaultColWidth="8.81640625" defaultRowHeight="12.5"/>
  <cols>
    <col min="1" max="2" width="0.81640625" style="130" customWidth="1"/>
    <col min="3" max="3" width="45.81640625" style="130" customWidth="1"/>
    <col min="4" max="12" width="7.54296875" style="130" bestFit="1" customWidth="1"/>
    <col min="13" max="14" width="7.54296875" style="130" customWidth="1"/>
    <col min="15" max="16384" width="8.81640625" style="130"/>
  </cols>
  <sheetData>
    <row r="1" spans="3:16" ht="13">
      <c r="C1" s="158" t="s">
        <v>216</v>
      </c>
    </row>
    <row r="2" spans="3:16" ht="4" customHeight="1"/>
    <row r="3" spans="3:16" ht="13">
      <c r="C3" s="131" t="s">
        <v>172</v>
      </c>
      <c r="D3" s="132" t="s">
        <v>218</v>
      </c>
      <c r="E3" s="132" t="s">
        <v>219</v>
      </c>
      <c r="F3" s="132" t="s">
        <v>173</v>
      </c>
      <c r="G3" s="132" t="s">
        <v>174</v>
      </c>
      <c r="H3" s="132" t="s">
        <v>175</v>
      </c>
      <c r="I3" s="132" t="s">
        <v>176</v>
      </c>
      <c r="J3" s="132" t="s">
        <v>177</v>
      </c>
      <c r="K3" s="132" t="s">
        <v>178</v>
      </c>
      <c r="L3" s="132" t="s">
        <v>179</v>
      </c>
      <c r="M3" s="132" t="s">
        <v>215</v>
      </c>
      <c r="N3" s="132" t="s">
        <v>238</v>
      </c>
    </row>
    <row r="4" spans="3:16" ht="14.5">
      <c r="C4" s="130" t="s">
        <v>180</v>
      </c>
      <c r="D4" s="133">
        <v>0.33</v>
      </c>
      <c r="E4" s="133">
        <v>0.34</v>
      </c>
      <c r="F4" s="133">
        <v>0.35</v>
      </c>
      <c r="G4" s="133">
        <v>0.33</v>
      </c>
      <c r="H4" s="133">
        <v>0.32</v>
      </c>
      <c r="I4" s="133">
        <v>0.3</v>
      </c>
      <c r="J4" s="133">
        <v>0.28000000000000003</v>
      </c>
      <c r="K4" s="133">
        <v>0.28000000000000003</v>
      </c>
      <c r="L4" s="133">
        <v>0.27</v>
      </c>
      <c r="M4" s="133">
        <v>0.25</v>
      </c>
      <c r="N4" s="133">
        <v>0.24</v>
      </c>
      <c r="P4" s="153"/>
    </row>
    <row r="5" spans="3:16" ht="14.5">
      <c r="C5" s="130" t="s">
        <v>181</v>
      </c>
      <c r="D5" s="133">
        <v>0.11</v>
      </c>
      <c r="E5" s="133">
        <v>0.11</v>
      </c>
      <c r="F5" s="133">
        <v>0.11</v>
      </c>
      <c r="G5" s="133">
        <v>0.18</v>
      </c>
      <c r="H5" s="133">
        <v>0.22</v>
      </c>
      <c r="I5" s="133">
        <v>0.26</v>
      </c>
      <c r="J5" s="133">
        <v>0.31</v>
      </c>
      <c r="K5" s="133">
        <v>0.35</v>
      </c>
      <c r="L5" s="133">
        <v>0.36</v>
      </c>
      <c r="M5" s="133">
        <v>0.4</v>
      </c>
      <c r="N5" s="133">
        <v>0.41</v>
      </c>
      <c r="P5" s="153"/>
    </row>
    <row r="6" spans="3:16" ht="14.5">
      <c r="C6" s="130" t="s">
        <v>182</v>
      </c>
      <c r="D6" s="133">
        <v>0.27</v>
      </c>
      <c r="E6" s="133">
        <v>0.26</v>
      </c>
      <c r="F6" s="133">
        <v>0.25</v>
      </c>
      <c r="G6" s="133">
        <v>0.22</v>
      </c>
      <c r="H6" s="133">
        <v>0.2</v>
      </c>
      <c r="I6" s="133">
        <v>0.19</v>
      </c>
      <c r="J6" s="133">
        <v>0.19</v>
      </c>
      <c r="K6" s="133">
        <v>0.17</v>
      </c>
      <c r="L6" s="133">
        <v>0.17</v>
      </c>
      <c r="M6" s="133">
        <v>0.16</v>
      </c>
      <c r="N6" s="133">
        <v>0.16</v>
      </c>
      <c r="P6" s="153"/>
    </row>
    <row r="7" spans="3:16" ht="14.5">
      <c r="C7" s="130" t="s">
        <v>183</v>
      </c>
      <c r="D7" s="133">
        <v>0.12</v>
      </c>
      <c r="E7" s="133">
        <v>0.13</v>
      </c>
      <c r="F7" s="133">
        <v>0.13</v>
      </c>
      <c r="G7" s="133">
        <v>0.15</v>
      </c>
      <c r="H7" s="133">
        <v>0.14000000000000001</v>
      </c>
      <c r="I7" s="133">
        <v>0.12</v>
      </c>
      <c r="J7" s="133">
        <v>0.12</v>
      </c>
      <c r="K7" s="133">
        <v>0.1</v>
      </c>
      <c r="L7" s="133">
        <v>0.1</v>
      </c>
      <c r="M7" s="133">
        <v>0.09</v>
      </c>
      <c r="N7" s="133">
        <v>0.09</v>
      </c>
      <c r="P7" s="153"/>
    </row>
    <row r="8" spans="3:16" ht="14.5">
      <c r="C8" s="130" t="s">
        <v>184</v>
      </c>
      <c r="D8" s="133">
        <v>0.12</v>
      </c>
      <c r="E8" s="133">
        <v>0.11</v>
      </c>
      <c r="F8" s="133">
        <v>0.11</v>
      </c>
      <c r="G8" s="133">
        <v>0.08</v>
      </c>
      <c r="H8" s="133">
        <v>0.08</v>
      </c>
      <c r="I8" s="133">
        <v>0.08</v>
      </c>
      <c r="J8" s="133">
        <v>0.06</v>
      </c>
      <c r="K8" s="133">
        <v>0.06</v>
      </c>
      <c r="L8" s="133">
        <v>7.0000000000000007E-2</v>
      </c>
      <c r="M8" s="133">
        <v>0.06</v>
      </c>
      <c r="N8" s="133">
        <v>7.0000000000000007E-2</v>
      </c>
      <c r="P8" s="153"/>
    </row>
    <row r="9" spans="3:16" ht="14.5">
      <c r="C9" s="130" t="s">
        <v>185</v>
      </c>
      <c r="D9" s="133">
        <v>0.06</v>
      </c>
      <c r="E9" s="133">
        <v>0.05</v>
      </c>
      <c r="F9" s="133">
        <v>0.05</v>
      </c>
      <c r="G9" s="133">
        <v>0.05</v>
      </c>
      <c r="H9" s="133">
        <v>0.04</v>
      </c>
      <c r="I9" s="133">
        <v>0.04</v>
      </c>
      <c r="J9" s="133">
        <v>0.04</v>
      </c>
      <c r="K9" s="133">
        <v>0.04</v>
      </c>
      <c r="L9" s="133">
        <v>0.04</v>
      </c>
      <c r="M9" s="133">
        <v>0.04</v>
      </c>
      <c r="N9" s="133">
        <v>0.04</v>
      </c>
      <c r="P9" s="153"/>
    </row>
    <row r="10" spans="3:16" ht="14.5">
      <c r="C10" s="134" t="s">
        <v>186</v>
      </c>
      <c r="D10" s="135">
        <v>1</v>
      </c>
      <c r="E10" s="135">
        <v>1</v>
      </c>
      <c r="F10" s="135">
        <v>1</v>
      </c>
      <c r="G10" s="135">
        <v>1</v>
      </c>
      <c r="H10" s="135">
        <v>1</v>
      </c>
      <c r="I10" s="135">
        <v>1</v>
      </c>
      <c r="J10" s="135">
        <v>1</v>
      </c>
      <c r="K10" s="135">
        <v>1</v>
      </c>
      <c r="L10" s="135">
        <v>1</v>
      </c>
      <c r="M10" s="135">
        <v>1</v>
      </c>
      <c r="N10" s="135">
        <v>1</v>
      </c>
      <c r="P10" s="153"/>
    </row>
    <row r="11" spans="3:16" ht="14.5">
      <c r="P11" s="153"/>
    </row>
    <row r="12" spans="3:16" ht="14.5">
      <c r="C12" s="131" t="s">
        <v>187</v>
      </c>
      <c r="D12" s="132" t="s">
        <v>218</v>
      </c>
      <c r="E12" s="132" t="s">
        <v>219</v>
      </c>
      <c r="F12" s="132" t="s">
        <v>173</v>
      </c>
      <c r="G12" s="132" t="s">
        <v>174</v>
      </c>
      <c r="H12" s="132" t="s">
        <v>175</v>
      </c>
      <c r="I12" s="132" t="s">
        <v>176</v>
      </c>
      <c r="J12" s="132" t="s">
        <v>177</v>
      </c>
      <c r="K12" s="132" t="s">
        <v>178</v>
      </c>
      <c r="L12" s="132" t="s">
        <v>179</v>
      </c>
      <c r="M12" s="132" t="s">
        <v>215</v>
      </c>
      <c r="N12" s="132" t="s">
        <v>238</v>
      </c>
      <c r="P12" s="153"/>
    </row>
    <row r="13" spans="3:16" ht="14.5">
      <c r="C13" s="130" t="s">
        <v>188</v>
      </c>
      <c r="D13" s="136">
        <v>0.53</v>
      </c>
      <c r="E13" s="136">
        <v>0.53</v>
      </c>
      <c r="F13" s="136">
        <v>0.55000000000000004</v>
      </c>
      <c r="G13" s="136">
        <v>0.59</v>
      </c>
      <c r="H13" s="136">
        <v>0.62</v>
      </c>
      <c r="I13" s="136">
        <v>0.64</v>
      </c>
      <c r="J13" s="136">
        <v>0.66</v>
      </c>
      <c r="K13" s="136">
        <v>0.67</v>
      </c>
      <c r="L13" s="136">
        <v>0.68</v>
      </c>
      <c r="M13" s="136">
        <v>0.69</v>
      </c>
      <c r="N13" s="136">
        <v>0.7</v>
      </c>
      <c r="P13" s="153"/>
    </row>
    <row r="14" spans="3:16" ht="14.5">
      <c r="C14" s="130" t="s">
        <v>189</v>
      </c>
      <c r="D14" s="136">
        <v>0.05</v>
      </c>
      <c r="E14" s="136">
        <v>0.05</v>
      </c>
      <c r="F14" s="136">
        <v>0.05</v>
      </c>
      <c r="G14" s="136">
        <v>0.05</v>
      </c>
      <c r="H14" s="136">
        <v>0.05</v>
      </c>
      <c r="I14" s="136">
        <v>0.05</v>
      </c>
      <c r="J14" s="136">
        <v>0.04</v>
      </c>
      <c r="K14" s="136">
        <v>0.05</v>
      </c>
      <c r="L14" s="136">
        <v>0.04</v>
      </c>
      <c r="M14" s="136">
        <v>0.04</v>
      </c>
      <c r="N14" s="136">
        <v>0.04</v>
      </c>
      <c r="P14" s="153"/>
    </row>
    <row r="15" spans="3:16" ht="14.5">
      <c r="C15" s="130" t="s">
        <v>190</v>
      </c>
      <c r="D15" s="136">
        <v>0.09</v>
      </c>
      <c r="E15" s="136">
        <v>0.09</v>
      </c>
      <c r="F15" s="136">
        <v>0.09</v>
      </c>
      <c r="G15" s="136">
        <v>0.08</v>
      </c>
      <c r="H15" s="136">
        <v>0.08</v>
      </c>
      <c r="I15" s="136">
        <v>7.0000000000000007E-2</v>
      </c>
      <c r="J15" s="136">
        <v>7.0000000000000007E-2</v>
      </c>
      <c r="K15" s="136">
        <v>0.06</v>
      </c>
      <c r="L15" s="136">
        <v>0.06</v>
      </c>
      <c r="M15" s="136">
        <v>0.06</v>
      </c>
      <c r="N15" s="136">
        <v>0.05</v>
      </c>
      <c r="P15" s="153"/>
    </row>
    <row r="16" spans="3:16" ht="14.5">
      <c r="C16" s="130" t="s">
        <v>191</v>
      </c>
      <c r="D16" s="136">
        <v>0.31</v>
      </c>
      <c r="E16" s="136">
        <v>0.31</v>
      </c>
      <c r="F16" s="136">
        <v>0.28999999999999998</v>
      </c>
      <c r="G16" s="136">
        <v>0.26</v>
      </c>
      <c r="H16" s="136">
        <v>0.24</v>
      </c>
      <c r="I16" s="136">
        <v>0.22</v>
      </c>
      <c r="J16" s="136">
        <v>0.21</v>
      </c>
      <c r="K16" s="136">
        <v>0.2</v>
      </c>
      <c r="L16" s="136">
        <v>0.2</v>
      </c>
      <c r="M16" s="136">
        <v>0.2</v>
      </c>
      <c r="N16" s="136">
        <v>0.2</v>
      </c>
      <c r="P16" s="153"/>
    </row>
    <row r="17" spans="3:16" ht="14.5">
      <c r="C17" s="130" t="s">
        <v>192</v>
      </c>
      <c r="D17" s="136">
        <v>0.01</v>
      </c>
      <c r="E17" s="136">
        <v>0.01</v>
      </c>
      <c r="F17" s="136">
        <v>0.01</v>
      </c>
      <c r="G17" s="136">
        <v>0</v>
      </c>
      <c r="H17" s="136">
        <v>0</v>
      </c>
      <c r="I17" s="136">
        <v>0.01</v>
      </c>
      <c r="J17" s="136">
        <v>0</v>
      </c>
      <c r="K17" s="136">
        <v>0</v>
      </c>
      <c r="L17" s="136">
        <v>0</v>
      </c>
      <c r="M17" s="136">
        <v>0</v>
      </c>
      <c r="N17" s="136">
        <v>0</v>
      </c>
      <c r="P17" s="153"/>
    </row>
    <row r="18" spans="3:16" ht="14.5">
      <c r="C18" s="130" t="s">
        <v>193</v>
      </c>
      <c r="D18" s="136">
        <v>0.01</v>
      </c>
      <c r="E18" s="136">
        <v>0.01</v>
      </c>
      <c r="F18" s="136">
        <v>0.01</v>
      </c>
      <c r="G18" s="136">
        <v>0.01</v>
      </c>
      <c r="H18" s="136">
        <v>0.01</v>
      </c>
      <c r="I18" s="136">
        <v>0.01</v>
      </c>
      <c r="J18" s="136">
        <v>0.02</v>
      </c>
      <c r="K18" s="136">
        <v>0.02</v>
      </c>
      <c r="L18" s="136">
        <v>0.02</v>
      </c>
      <c r="M18" s="136">
        <v>0.02</v>
      </c>
      <c r="N18" s="136">
        <v>0.02</v>
      </c>
      <c r="P18" s="153"/>
    </row>
    <row r="19" spans="3:16" ht="14.5">
      <c r="C19" s="134" t="s">
        <v>186</v>
      </c>
      <c r="D19" s="135">
        <v>1</v>
      </c>
      <c r="E19" s="135">
        <v>1</v>
      </c>
      <c r="F19" s="135">
        <v>1</v>
      </c>
      <c r="G19" s="135">
        <v>1</v>
      </c>
      <c r="H19" s="135">
        <v>1</v>
      </c>
      <c r="I19" s="135">
        <v>1</v>
      </c>
      <c r="J19" s="135">
        <v>1</v>
      </c>
      <c r="K19" s="135">
        <v>1</v>
      </c>
      <c r="L19" s="135">
        <v>1</v>
      </c>
      <c r="M19" s="135">
        <v>1</v>
      </c>
      <c r="N19" s="135">
        <v>1</v>
      </c>
      <c r="P19" s="153"/>
    </row>
    <row r="20" spans="3:16" ht="14.5">
      <c r="P20" s="153"/>
    </row>
    <row r="21" spans="3:16" ht="14.5">
      <c r="C21" s="131" t="s">
        <v>194</v>
      </c>
      <c r="D21" s="132" t="s">
        <v>218</v>
      </c>
      <c r="E21" s="132" t="s">
        <v>219</v>
      </c>
      <c r="F21" s="132" t="s">
        <v>173</v>
      </c>
      <c r="G21" s="132" t="s">
        <v>174</v>
      </c>
      <c r="H21" s="132" t="s">
        <v>175</v>
      </c>
      <c r="I21" s="132" t="s">
        <v>176</v>
      </c>
      <c r="J21" s="132" t="s">
        <v>177</v>
      </c>
      <c r="K21" s="132" t="s">
        <v>178</v>
      </c>
      <c r="L21" s="132" t="s">
        <v>179</v>
      </c>
      <c r="M21" s="132" t="s">
        <v>215</v>
      </c>
      <c r="N21" s="132" t="s">
        <v>238</v>
      </c>
      <c r="P21" s="153"/>
    </row>
    <row r="22" spans="3:16" ht="14.5">
      <c r="C22" s="130" t="s">
        <v>195</v>
      </c>
      <c r="D22" s="133">
        <v>0.28000000000000003</v>
      </c>
      <c r="E22" s="133">
        <v>0.27</v>
      </c>
      <c r="F22" s="133">
        <v>0.26</v>
      </c>
      <c r="G22" s="133">
        <v>0.3</v>
      </c>
      <c r="H22" s="133">
        <v>0.42</v>
      </c>
      <c r="I22" s="133">
        <v>0.4</v>
      </c>
      <c r="J22" s="133">
        <v>0.38</v>
      </c>
      <c r="K22" s="133">
        <v>0.37</v>
      </c>
      <c r="L22" s="133">
        <v>0.38</v>
      </c>
      <c r="M22" s="133">
        <v>0.37</v>
      </c>
      <c r="N22" s="133">
        <v>0.39</v>
      </c>
      <c r="P22" s="153"/>
    </row>
    <row r="23" spans="3:16" ht="14.5">
      <c r="C23" s="130" t="s">
        <v>196</v>
      </c>
      <c r="D23" s="133">
        <v>0.72</v>
      </c>
      <c r="E23" s="133">
        <v>0.73</v>
      </c>
      <c r="F23" s="133">
        <v>0.74</v>
      </c>
      <c r="G23" s="133">
        <v>0.7</v>
      </c>
      <c r="H23" s="133">
        <v>0.58000000000000007</v>
      </c>
      <c r="I23" s="133">
        <v>0.6</v>
      </c>
      <c r="J23" s="133">
        <v>0.62</v>
      </c>
      <c r="K23" s="133">
        <v>0.63</v>
      </c>
      <c r="L23" s="133">
        <v>0.62</v>
      </c>
      <c r="M23" s="133">
        <v>0.63</v>
      </c>
      <c r="N23" s="133">
        <v>0.61</v>
      </c>
      <c r="P23" s="153"/>
    </row>
    <row r="24" spans="3:16" ht="14.5">
      <c r="C24" s="134" t="s">
        <v>186</v>
      </c>
      <c r="D24" s="135">
        <v>1</v>
      </c>
      <c r="E24" s="135">
        <v>1</v>
      </c>
      <c r="F24" s="135">
        <v>1</v>
      </c>
      <c r="G24" s="135">
        <v>1</v>
      </c>
      <c r="H24" s="135">
        <v>1</v>
      </c>
      <c r="I24" s="135">
        <v>1</v>
      </c>
      <c r="J24" s="135">
        <v>1</v>
      </c>
      <c r="K24" s="135">
        <v>1</v>
      </c>
      <c r="L24" s="135">
        <v>1</v>
      </c>
      <c r="M24" s="135">
        <v>1</v>
      </c>
      <c r="N24" s="135">
        <v>1</v>
      </c>
      <c r="P24" s="153"/>
    </row>
    <row r="25" spans="3:16" ht="14.5">
      <c r="P25" s="153"/>
    </row>
    <row r="26" spans="3:16" ht="14.5">
      <c r="C26" s="131" t="s">
        <v>197</v>
      </c>
      <c r="D26" s="132" t="s">
        <v>218</v>
      </c>
      <c r="E26" s="132" t="s">
        <v>219</v>
      </c>
      <c r="F26" s="132" t="s">
        <v>173</v>
      </c>
      <c r="G26" s="132" t="s">
        <v>174</v>
      </c>
      <c r="H26" s="132" t="s">
        <v>175</v>
      </c>
      <c r="I26" s="132" t="s">
        <v>176</v>
      </c>
      <c r="J26" s="132" t="s">
        <v>177</v>
      </c>
      <c r="K26" s="132" t="s">
        <v>178</v>
      </c>
      <c r="L26" s="132" t="s">
        <v>179</v>
      </c>
      <c r="M26" s="132" t="s">
        <v>215</v>
      </c>
      <c r="N26" s="132" t="s">
        <v>238</v>
      </c>
      <c r="P26" s="153"/>
    </row>
    <row r="27" spans="3:16" ht="14.5">
      <c r="C27" s="130" t="s">
        <v>198</v>
      </c>
      <c r="D27" s="133">
        <v>0.27</v>
      </c>
      <c r="E27" s="133">
        <v>0.26</v>
      </c>
      <c r="F27" s="133">
        <v>0.24</v>
      </c>
      <c r="G27" s="133">
        <v>0.21</v>
      </c>
      <c r="H27" s="133">
        <v>0.19</v>
      </c>
      <c r="I27" s="133">
        <v>0.18</v>
      </c>
      <c r="J27" s="133">
        <v>0.17</v>
      </c>
      <c r="K27" s="133">
        <v>0.17</v>
      </c>
      <c r="L27" s="133">
        <v>0.16</v>
      </c>
      <c r="M27" s="133">
        <v>0.16</v>
      </c>
      <c r="N27" s="133">
        <v>0.16</v>
      </c>
      <c r="P27" s="153"/>
    </row>
    <row r="28" spans="3:16" ht="14.5">
      <c r="C28" s="130" t="s">
        <v>199</v>
      </c>
      <c r="D28" s="133">
        <v>0.24</v>
      </c>
      <c r="E28" s="133">
        <v>0.23</v>
      </c>
      <c r="F28" s="133">
        <v>0.23</v>
      </c>
      <c r="G28" s="133">
        <v>0.22</v>
      </c>
      <c r="H28" s="133">
        <v>0.21</v>
      </c>
      <c r="I28" s="133">
        <v>0.2</v>
      </c>
      <c r="J28" s="133">
        <v>0.19</v>
      </c>
      <c r="K28" s="133">
        <v>0.18</v>
      </c>
      <c r="L28" s="133">
        <v>0.17</v>
      </c>
      <c r="M28" s="133">
        <v>0.15</v>
      </c>
      <c r="N28" s="133">
        <v>0.14000000000000001</v>
      </c>
      <c r="P28" s="153"/>
    </row>
    <row r="29" spans="3:16" ht="14.5">
      <c r="C29" s="130" t="s">
        <v>200</v>
      </c>
      <c r="D29" s="133">
        <v>0.22</v>
      </c>
      <c r="E29" s="133">
        <v>0.24</v>
      </c>
      <c r="F29" s="133">
        <v>0.26</v>
      </c>
      <c r="G29" s="133">
        <v>0.32</v>
      </c>
      <c r="H29" s="133">
        <v>0.36</v>
      </c>
      <c r="I29" s="133">
        <v>0.39</v>
      </c>
      <c r="J29" s="133">
        <v>0.43</v>
      </c>
      <c r="K29" s="133">
        <v>0.45</v>
      </c>
      <c r="L29" s="133">
        <v>0.45</v>
      </c>
      <c r="M29" s="133">
        <v>0.49</v>
      </c>
      <c r="N29" s="133">
        <v>0.49</v>
      </c>
      <c r="P29" s="153"/>
    </row>
    <row r="30" spans="3:16" ht="14.5">
      <c r="C30" s="130" t="s">
        <v>201</v>
      </c>
      <c r="D30" s="133">
        <v>0.08</v>
      </c>
      <c r="E30" s="133">
        <v>0.08</v>
      </c>
      <c r="F30" s="133">
        <v>7.0000000000000007E-2</v>
      </c>
      <c r="G30" s="133">
        <v>7.0000000000000007E-2</v>
      </c>
      <c r="H30" s="133">
        <v>0.06</v>
      </c>
      <c r="I30" s="133">
        <v>7.0000000000000007E-2</v>
      </c>
      <c r="J30" s="133">
        <v>7.0000000000000007E-2</v>
      </c>
      <c r="K30" s="133">
        <v>0.06</v>
      </c>
      <c r="L30" s="133">
        <v>7.0000000000000007E-2</v>
      </c>
      <c r="M30" s="133">
        <v>7.0000000000000007E-2</v>
      </c>
      <c r="N30" s="133">
        <v>7.0000000000000007E-2</v>
      </c>
      <c r="P30" s="153"/>
    </row>
    <row r="31" spans="3:16" ht="14.5">
      <c r="C31" s="130" t="s">
        <v>202</v>
      </c>
      <c r="D31" s="133">
        <v>7.0000000000000007E-2</v>
      </c>
      <c r="E31" s="133">
        <v>7.0000000000000007E-2</v>
      </c>
      <c r="F31" s="133">
        <v>7.0000000000000007E-2</v>
      </c>
      <c r="G31" s="133">
        <v>7.0000000000000007E-2</v>
      </c>
      <c r="H31" s="133">
        <v>7.0000000000000007E-2</v>
      </c>
      <c r="I31" s="133">
        <v>0.06</v>
      </c>
      <c r="J31" s="133">
        <v>0.06</v>
      </c>
      <c r="K31" s="133">
        <v>0.05</v>
      </c>
      <c r="L31" s="133">
        <v>0.05</v>
      </c>
      <c r="M31" s="133">
        <v>0.05</v>
      </c>
      <c r="N31" s="133">
        <v>0.05</v>
      </c>
      <c r="P31" s="153"/>
    </row>
    <row r="32" spans="3:16" ht="14.5">
      <c r="C32" s="130" t="s">
        <v>203</v>
      </c>
      <c r="D32" s="133">
        <v>0.04</v>
      </c>
      <c r="E32" s="133">
        <v>0.05</v>
      </c>
      <c r="F32" s="133">
        <v>0.04</v>
      </c>
      <c r="G32" s="133">
        <v>0.04</v>
      </c>
      <c r="H32" s="133">
        <v>0.04</v>
      </c>
      <c r="I32" s="133">
        <v>0.04</v>
      </c>
      <c r="J32" s="133">
        <v>0.03</v>
      </c>
      <c r="K32" s="133">
        <v>0.03</v>
      </c>
      <c r="L32" s="133">
        <v>0.03</v>
      </c>
      <c r="M32" s="133">
        <v>0.03</v>
      </c>
      <c r="N32" s="133">
        <v>0.03</v>
      </c>
      <c r="P32" s="153"/>
    </row>
    <row r="33" spans="3:16" ht="14.5">
      <c r="C33" s="130" t="s">
        <v>204</v>
      </c>
      <c r="D33" s="133">
        <v>0.03</v>
      </c>
      <c r="E33" s="133">
        <v>0.03</v>
      </c>
      <c r="F33" s="133">
        <v>0.02</v>
      </c>
      <c r="G33" s="133">
        <v>0.02</v>
      </c>
      <c r="H33" s="133">
        <v>0.02</v>
      </c>
      <c r="I33" s="133">
        <v>0.02</v>
      </c>
      <c r="J33" s="133">
        <v>0.02</v>
      </c>
      <c r="K33" s="133">
        <v>0.02</v>
      </c>
      <c r="L33" s="133">
        <v>0.02</v>
      </c>
      <c r="M33" s="133">
        <v>0.01</v>
      </c>
      <c r="N33" s="133">
        <v>0.01</v>
      </c>
      <c r="P33" s="153"/>
    </row>
    <row r="34" spans="3:16" ht="14.5">
      <c r="C34" s="130" t="s">
        <v>185</v>
      </c>
      <c r="D34" s="133">
        <v>0.05</v>
      </c>
      <c r="E34" s="133">
        <v>0.05</v>
      </c>
      <c r="F34" s="133">
        <v>0.05</v>
      </c>
      <c r="G34" s="133">
        <v>0.05</v>
      </c>
      <c r="H34" s="133">
        <v>0.05</v>
      </c>
      <c r="I34" s="133">
        <v>0.05</v>
      </c>
      <c r="J34" s="133">
        <v>0.04</v>
      </c>
      <c r="K34" s="133">
        <v>0.04</v>
      </c>
      <c r="L34" s="133">
        <v>0.04</v>
      </c>
      <c r="M34" s="133">
        <v>0.04</v>
      </c>
      <c r="N34" s="133">
        <v>0.04</v>
      </c>
      <c r="P34" s="153"/>
    </row>
    <row r="35" spans="3:16" ht="14.5">
      <c r="C35" s="134" t="s">
        <v>186</v>
      </c>
      <c r="D35" s="135">
        <v>1</v>
      </c>
      <c r="E35" s="135">
        <v>1</v>
      </c>
      <c r="F35" s="135">
        <v>1</v>
      </c>
      <c r="G35" s="135">
        <v>1</v>
      </c>
      <c r="H35" s="135">
        <v>1</v>
      </c>
      <c r="I35" s="135">
        <v>1</v>
      </c>
      <c r="J35" s="135">
        <v>1</v>
      </c>
      <c r="K35" s="135">
        <v>1</v>
      </c>
      <c r="L35" s="135">
        <v>1</v>
      </c>
      <c r="M35" s="135">
        <v>1</v>
      </c>
      <c r="N35" s="135">
        <v>1</v>
      </c>
      <c r="P35" s="153"/>
    </row>
    <row r="36" spans="3:16" ht="14.5">
      <c r="P36" s="153"/>
    </row>
    <row r="37" spans="3:16" ht="14.5">
      <c r="C37" s="131" t="s">
        <v>205</v>
      </c>
      <c r="D37" s="132" t="s">
        <v>218</v>
      </c>
      <c r="E37" s="132" t="s">
        <v>219</v>
      </c>
      <c r="F37" s="132" t="s">
        <v>173</v>
      </c>
      <c r="G37" s="132" t="s">
        <v>174</v>
      </c>
      <c r="H37" s="132" t="s">
        <v>175</v>
      </c>
      <c r="I37" s="132" t="s">
        <v>176</v>
      </c>
      <c r="J37" s="132" t="s">
        <v>177</v>
      </c>
      <c r="K37" s="132" t="s">
        <v>178</v>
      </c>
      <c r="L37" s="132" t="s">
        <v>179</v>
      </c>
      <c r="M37" s="132" t="s">
        <v>215</v>
      </c>
      <c r="N37" s="132" t="s">
        <v>238</v>
      </c>
      <c r="P37" s="153"/>
    </row>
    <row r="38" spans="3:16" ht="14.5">
      <c r="C38" s="130" t="s">
        <v>206</v>
      </c>
      <c r="D38" s="137">
        <v>0.105</v>
      </c>
      <c r="E38" s="137">
        <v>0.10299999999999999</v>
      </c>
      <c r="F38" s="137">
        <v>0.111</v>
      </c>
      <c r="G38" s="137">
        <v>0.121</v>
      </c>
      <c r="H38" s="137">
        <v>0.122</v>
      </c>
      <c r="I38" s="137">
        <v>0.153</v>
      </c>
      <c r="J38" s="137">
        <v>0.20899999999999999</v>
      </c>
      <c r="K38" s="137">
        <v>0.23200000000000001</v>
      </c>
      <c r="L38" s="137">
        <v>0.246</v>
      </c>
      <c r="M38" s="137">
        <v>0.29399999999999998</v>
      </c>
      <c r="N38" s="137">
        <v>0.30499999999999999</v>
      </c>
      <c r="P38" s="153"/>
    </row>
    <row r="39" spans="3:16" ht="14.5">
      <c r="C39" s="130" t="s">
        <v>207</v>
      </c>
      <c r="D39" s="137">
        <v>0.29799999999999999</v>
      </c>
      <c r="E39" s="137">
        <v>0.29199999999999998</v>
      </c>
      <c r="F39" s="137">
        <v>0.28000000000000003</v>
      </c>
      <c r="G39" s="137">
        <v>0.27600000000000002</v>
      </c>
      <c r="H39" s="137">
        <v>0.32900000000000001</v>
      </c>
      <c r="I39" s="137">
        <v>0.314</v>
      </c>
      <c r="J39" s="137">
        <v>0.30199999999999999</v>
      </c>
      <c r="K39" s="137">
        <v>0.29199999999999998</v>
      </c>
      <c r="L39" s="137">
        <v>0.28899999999999998</v>
      </c>
      <c r="M39" s="137">
        <v>0.27200000000000002</v>
      </c>
      <c r="N39" s="137">
        <v>0.26900000000000002</v>
      </c>
      <c r="P39" s="153"/>
    </row>
    <row r="40" spans="3:16" ht="14.5">
      <c r="C40" s="130" t="s">
        <v>208</v>
      </c>
      <c r="D40" s="137">
        <v>0.20100000000000001</v>
      </c>
      <c r="E40" s="137">
        <v>0.2</v>
      </c>
      <c r="F40" s="137">
        <v>0.2</v>
      </c>
      <c r="G40" s="137">
        <v>0.193</v>
      </c>
      <c r="H40" s="137">
        <v>0.17799999999999999</v>
      </c>
      <c r="I40" s="137">
        <v>0.17399999999999999</v>
      </c>
      <c r="J40" s="137">
        <v>0.17499999999999999</v>
      </c>
      <c r="K40" s="137">
        <v>0.16300000000000001</v>
      </c>
      <c r="L40" s="137">
        <v>0.16</v>
      </c>
      <c r="M40" s="137">
        <v>0.14899999999999999</v>
      </c>
      <c r="N40" s="137">
        <v>0.14399999999999999</v>
      </c>
      <c r="P40" s="153"/>
    </row>
    <row r="41" spans="3:16" ht="14.5">
      <c r="C41" s="130" t="s">
        <v>209</v>
      </c>
      <c r="D41" s="137">
        <v>0.14899999999999999</v>
      </c>
      <c r="E41" s="137">
        <v>0.156</v>
      </c>
      <c r="F41" s="137">
        <v>0.158</v>
      </c>
      <c r="G41" s="137">
        <v>0.14000000000000001</v>
      </c>
      <c r="H41" s="137">
        <v>0.126</v>
      </c>
      <c r="I41" s="137">
        <v>0.121</v>
      </c>
      <c r="J41" s="137">
        <v>0.114</v>
      </c>
      <c r="K41" s="137">
        <v>0.105</v>
      </c>
      <c r="L41" s="137">
        <v>9.4E-2</v>
      </c>
      <c r="M41" s="137">
        <v>9.8000000000000004E-2</v>
      </c>
      <c r="N41" s="137">
        <v>8.8999999999999996E-2</v>
      </c>
      <c r="P41" s="153"/>
    </row>
    <row r="42" spans="3:16" ht="14.5">
      <c r="C42" s="130" t="s">
        <v>210</v>
      </c>
      <c r="D42" s="137">
        <v>8.5999999999999993E-2</v>
      </c>
      <c r="E42" s="137">
        <v>8.5999999999999993E-2</v>
      </c>
      <c r="F42" s="137">
        <v>8.4000000000000005E-2</v>
      </c>
      <c r="G42" s="137">
        <v>9.5000000000000001E-2</v>
      </c>
      <c r="H42" s="137">
        <v>9.4E-2</v>
      </c>
      <c r="I42" s="137">
        <v>8.8999999999999996E-2</v>
      </c>
      <c r="J42" s="137">
        <v>6.7000000000000004E-2</v>
      </c>
      <c r="K42" s="137">
        <v>6.6000000000000003E-2</v>
      </c>
      <c r="L42" s="137">
        <v>6.0999999999999999E-2</v>
      </c>
      <c r="M42" s="137">
        <v>5.6000000000000001E-2</v>
      </c>
      <c r="N42" s="137">
        <v>5.0999999999999997E-2</v>
      </c>
      <c r="P42" s="153"/>
    </row>
    <row r="43" spans="3:16" ht="14.5">
      <c r="C43" s="130" t="s">
        <v>185</v>
      </c>
      <c r="D43" s="137">
        <v>0.161</v>
      </c>
      <c r="E43" s="137">
        <v>0.16300000000000001</v>
      </c>
      <c r="F43" s="137">
        <v>0.16600000000000001</v>
      </c>
      <c r="G43" s="137">
        <v>0.17599999999999999</v>
      </c>
      <c r="H43" s="137">
        <v>0.151</v>
      </c>
      <c r="I43" s="137">
        <v>0.14799999999999999</v>
      </c>
      <c r="J43" s="137">
        <v>0.13300000000000001</v>
      </c>
      <c r="K43" s="137">
        <v>0.14099999999999999</v>
      </c>
      <c r="L43" s="137">
        <v>0.151</v>
      </c>
      <c r="M43" s="137">
        <v>0.13100000000000001</v>
      </c>
      <c r="N43" s="137">
        <v>0.14199999999999999</v>
      </c>
      <c r="P43" s="153"/>
    </row>
    <row r="44" spans="3:16" ht="14.5">
      <c r="C44" s="134" t="s">
        <v>186</v>
      </c>
      <c r="D44" s="138">
        <v>1</v>
      </c>
      <c r="E44" s="138">
        <v>1</v>
      </c>
      <c r="F44" s="138">
        <v>1</v>
      </c>
      <c r="G44" s="138">
        <v>1</v>
      </c>
      <c r="H44" s="138">
        <v>1</v>
      </c>
      <c r="I44" s="138">
        <v>1</v>
      </c>
      <c r="J44" s="138">
        <v>1</v>
      </c>
      <c r="K44" s="138">
        <v>1</v>
      </c>
      <c r="L44" s="138">
        <v>1</v>
      </c>
      <c r="M44" s="138">
        <v>1</v>
      </c>
      <c r="N44" s="138">
        <v>1</v>
      </c>
      <c r="P44" s="153"/>
    </row>
    <row r="45" spans="3:16" ht="14.5">
      <c r="P45" s="153"/>
    </row>
    <row r="46" spans="3:16" ht="14.5">
      <c r="C46" s="131" t="s">
        <v>220</v>
      </c>
      <c r="D46" s="132" t="s">
        <v>218</v>
      </c>
      <c r="E46" s="132" t="s">
        <v>219</v>
      </c>
      <c r="F46" s="132" t="s">
        <v>173</v>
      </c>
      <c r="G46" s="132" t="s">
        <v>174</v>
      </c>
      <c r="H46" s="132" t="s">
        <v>175</v>
      </c>
      <c r="I46" s="132" t="s">
        <v>176</v>
      </c>
      <c r="J46" s="132" t="s">
        <v>177</v>
      </c>
      <c r="K46" s="132" t="s">
        <v>178</v>
      </c>
      <c r="L46" s="132" t="s">
        <v>179</v>
      </c>
      <c r="M46" s="132" t="s">
        <v>215</v>
      </c>
      <c r="N46" s="132" t="s">
        <v>238</v>
      </c>
      <c r="P46" s="153"/>
    </row>
    <row r="47" spans="3:16" ht="14.5">
      <c r="C47" s="130" t="s">
        <v>211</v>
      </c>
      <c r="D47" s="139">
        <v>49.6</v>
      </c>
      <c r="E47" s="139">
        <v>50</v>
      </c>
      <c r="F47" s="139">
        <v>50</v>
      </c>
      <c r="G47" s="139">
        <v>49.6</v>
      </c>
      <c r="H47" s="139">
        <v>50.2</v>
      </c>
      <c r="I47" s="139">
        <v>53.2</v>
      </c>
      <c r="J47" s="139">
        <v>53.8</v>
      </c>
      <c r="K47" s="139">
        <v>56.3</v>
      </c>
      <c r="L47" s="139">
        <v>56.9</v>
      </c>
      <c r="M47" s="139">
        <v>58.1</v>
      </c>
      <c r="N47" s="139">
        <v>59.3</v>
      </c>
      <c r="P47" s="153"/>
    </row>
    <row r="48" spans="3:16" ht="14.5">
      <c r="C48" s="130" t="s">
        <v>241</v>
      </c>
      <c r="D48" s="139">
        <v>49.9</v>
      </c>
      <c r="E48" s="139">
        <v>49.4</v>
      </c>
      <c r="F48" s="139">
        <v>49.4</v>
      </c>
      <c r="G48" s="139">
        <v>55.1</v>
      </c>
      <c r="H48" s="139">
        <v>58.8</v>
      </c>
      <c r="I48" s="139">
        <v>62.1</v>
      </c>
      <c r="J48" s="139">
        <v>66</v>
      </c>
      <c r="K48" s="139">
        <v>67.900000000000006</v>
      </c>
      <c r="L48" s="139">
        <v>69</v>
      </c>
      <c r="M48" s="139">
        <v>72.5</v>
      </c>
      <c r="N48" s="139">
        <v>73.8</v>
      </c>
      <c r="P48" s="153"/>
    </row>
    <row r="49" spans="3:16" ht="14.5">
      <c r="C49" s="130" t="s">
        <v>212</v>
      </c>
      <c r="D49" s="139">
        <v>27.6</v>
      </c>
      <c r="E49" s="139">
        <v>27.5</v>
      </c>
      <c r="F49" s="139">
        <v>27.4</v>
      </c>
      <c r="G49" s="139">
        <v>27.2</v>
      </c>
      <c r="H49" s="139">
        <v>27.2</v>
      </c>
      <c r="I49" s="139">
        <v>27.9</v>
      </c>
      <c r="J49" s="139">
        <v>27.8</v>
      </c>
      <c r="K49" s="139">
        <v>27.6</v>
      </c>
      <c r="L49" s="139">
        <v>27.6</v>
      </c>
      <c r="M49" s="139">
        <v>29</v>
      </c>
      <c r="N49" s="139">
        <v>29.5</v>
      </c>
      <c r="P49" s="153"/>
    </row>
    <row r="50" spans="3:16" ht="14.5">
      <c r="C50" s="134" t="s">
        <v>213</v>
      </c>
      <c r="D50" s="140">
        <v>46.2</v>
      </c>
      <c r="E50" s="140">
        <v>46.1</v>
      </c>
      <c r="F50" s="140">
        <v>46.2</v>
      </c>
      <c r="G50" s="140">
        <v>49.4</v>
      </c>
      <c r="H50" s="140">
        <v>52.2</v>
      </c>
      <c r="I50" s="140">
        <v>54.5</v>
      </c>
      <c r="J50" s="140">
        <v>57.7</v>
      </c>
      <c r="K50" s="140">
        <v>59.8</v>
      </c>
      <c r="L50" s="140">
        <v>60.1</v>
      </c>
      <c r="M50" s="140">
        <v>63.4</v>
      </c>
      <c r="N50" s="140">
        <v>64.400000000000006</v>
      </c>
      <c r="P50" s="153"/>
    </row>
    <row r="51" spans="3:16" ht="14.5">
      <c r="P51" s="153"/>
    </row>
    <row r="52" spans="3:16" ht="14.5">
      <c r="C52" s="131" t="s">
        <v>223</v>
      </c>
      <c r="D52" s="132" t="s">
        <v>218</v>
      </c>
      <c r="E52" s="132" t="s">
        <v>219</v>
      </c>
      <c r="F52" s="132" t="s">
        <v>173</v>
      </c>
      <c r="G52" s="132" t="s">
        <v>174</v>
      </c>
      <c r="H52" s="132" t="s">
        <v>175</v>
      </c>
      <c r="I52" s="132" t="s">
        <v>176</v>
      </c>
      <c r="J52" s="132" t="s">
        <v>177</v>
      </c>
      <c r="K52" s="132" t="s">
        <v>178</v>
      </c>
      <c r="L52" s="132" t="s">
        <v>179</v>
      </c>
      <c r="M52" s="132" t="s">
        <v>215</v>
      </c>
      <c r="N52" s="132" t="s">
        <v>238</v>
      </c>
      <c r="P52" s="153"/>
    </row>
    <row r="53" spans="3:16" ht="14.5">
      <c r="C53" s="130" t="s">
        <v>217</v>
      </c>
      <c r="D53" s="160">
        <v>15</v>
      </c>
      <c r="E53" s="160">
        <v>15.6</v>
      </c>
      <c r="F53" s="160">
        <v>17.3</v>
      </c>
      <c r="G53" s="160">
        <v>19.100000000000001</v>
      </c>
      <c r="H53" s="160">
        <v>21.1</v>
      </c>
      <c r="I53" s="160">
        <v>23.6</v>
      </c>
      <c r="J53" s="160">
        <v>26.5</v>
      </c>
      <c r="K53" s="160">
        <v>27.9</v>
      </c>
      <c r="L53" s="160">
        <v>29.5</v>
      </c>
      <c r="M53" s="160">
        <v>30.7</v>
      </c>
      <c r="N53" s="160">
        <v>34.5</v>
      </c>
      <c r="P53" s="153"/>
    </row>
    <row r="54" spans="3:16" ht="15.5">
      <c r="C54" s="130" t="s">
        <v>222</v>
      </c>
      <c r="D54" s="160">
        <v>0.6</v>
      </c>
      <c r="E54" s="160">
        <v>0.6</v>
      </c>
      <c r="F54" s="160">
        <v>0.6</v>
      </c>
      <c r="G54" s="160">
        <v>1</v>
      </c>
      <c r="H54" s="160">
        <v>1.1000000000000001</v>
      </c>
      <c r="I54" s="160">
        <v>1.4</v>
      </c>
      <c r="J54" s="160">
        <v>1</v>
      </c>
      <c r="K54" s="160">
        <v>1.1000000000000001</v>
      </c>
      <c r="L54" s="160">
        <v>1.1000000000000001</v>
      </c>
      <c r="M54" s="160">
        <v>1.8</v>
      </c>
      <c r="N54" s="160">
        <v>0.8</v>
      </c>
      <c r="P54" s="153"/>
    </row>
    <row r="55" spans="3:16" ht="14.5">
      <c r="C55" s="134" t="s">
        <v>77</v>
      </c>
      <c r="D55" s="161">
        <v>15.6</v>
      </c>
      <c r="E55" s="161">
        <v>16.2</v>
      </c>
      <c r="F55" s="161">
        <v>17.899999999999999</v>
      </c>
      <c r="G55" s="161">
        <v>20.100000000000001</v>
      </c>
      <c r="H55" s="161">
        <v>22.2</v>
      </c>
      <c r="I55" s="161">
        <v>25</v>
      </c>
      <c r="J55" s="161">
        <v>27.5</v>
      </c>
      <c r="K55" s="161">
        <v>29</v>
      </c>
      <c r="L55" s="161">
        <v>30.6</v>
      </c>
      <c r="M55" s="161">
        <v>32.6</v>
      </c>
      <c r="N55" s="161">
        <v>35.299999999999997</v>
      </c>
      <c r="P55" s="153"/>
    </row>
    <row r="56" spans="3:16" ht="14.5">
      <c r="C56" s="158"/>
      <c r="D56" s="162"/>
      <c r="E56" s="162"/>
      <c r="F56" s="162"/>
      <c r="G56" s="162"/>
      <c r="H56" s="162"/>
      <c r="I56" s="162"/>
      <c r="J56" s="162"/>
      <c r="K56" s="162"/>
      <c r="L56" s="162"/>
      <c r="M56" s="162"/>
      <c r="P56" s="153"/>
    </row>
    <row r="57" spans="3:16" ht="14.5">
      <c r="C57" s="163" t="s">
        <v>221</v>
      </c>
      <c r="D57" s="159"/>
      <c r="E57" s="159"/>
      <c r="F57" s="159"/>
      <c r="G57" s="159"/>
      <c r="H57" s="159"/>
      <c r="I57" s="159"/>
      <c r="J57" s="159"/>
      <c r="K57" s="159"/>
      <c r="L57" s="159"/>
      <c r="M57" s="159"/>
      <c r="P57" s="153"/>
    </row>
    <row r="58" spans="3:16" ht="14.5">
      <c r="C58" s="164" t="s">
        <v>214</v>
      </c>
      <c r="D58" s="159"/>
      <c r="E58" s="159"/>
      <c r="F58" s="159"/>
      <c r="G58" s="159"/>
      <c r="H58" s="159"/>
      <c r="I58" s="159"/>
      <c r="J58" s="159"/>
      <c r="K58" s="159"/>
      <c r="L58" s="159"/>
      <c r="M58" s="159"/>
      <c r="P58" s="153"/>
    </row>
  </sheetData>
  <pageMargins left="0.7" right="0.7" top="0.75" bottom="0.75" header="0.3" footer="0.3"/>
  <pageSetup scale="54"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0e584c-7ac8-4b60-aebe-04d6504a8ac7" xsi:nil="true"/>
    <lcf76f155ced4ddcb4097134ff3c332f xmlns="cbba18cb-b653-4b88-be51-a5544ee9e5f8">
      <Terms xmlns="http://schemas.microsoft.com/office/infopath/2007/PartnerControls"/>
    </lcf76f155ced4ddcb4097134ff3c332f>
    <_Flow_SignoffStatus xmlns="cbba18cb-b653-4b88-be51-a5544ee9e5f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6D9A147317984A8595C40E39EFAE62" ma:contentTypeVersion="15" ma:contentTypeDescription="Create a new document." ma:contentTypeScope="" ma:versionID="f2ea896ea53de7c17cb32afe27f37be7">
  <xsd:schema xmlns:xsd="http://www.w3.org/2001/XMLSchema" xmlns:xs="http://www.w3.org/2001/XMLSchema" xmlns:p="http://schemas.microsoft.com/office/2006/metadata/properties" xmlns:ns2="cbba18cb-b653-4b88-be51-a5544ee9e5f8" xmlns:ns3="0e0e584c-7ac8-4b60-aebe-04d6504a8ac7" targetNamespace="http://schemas.microsoft.com/office/2006/metadata/properties" ma:root="true" ma:fieldsID="9086d29ba9d83509e6183a119eb82f2b" ns2:_="" ns3:_="">
    <xsd:import namespace="cbba18cb-b653-4b88-be51-a5544ee9e5f8"/>
    <xsd:import namespace="0e0e584c-7ac8-4b60-aebe-04d6504a8a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ba18cb-b653-4b88-be51-a5544ee9e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83ded0f-e18a-445e-8ec5-b5ecd78f719d" ma:termSetId="09814cd3-568e-fe90-9814-8d621ff8fb84" ma:anchorId="fba54fb3-c3e1-fe81-a776-ca4b69148c4d" ma:open="true" ma:isKeyword="false">
      <xsd:complexType>
        <xsd:sequence>
          <xsd:element ref="pc:Terms" minOccurs="0" maxOccurs="1"/>
        </xsd:sequence>
      </xsd:complex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0e584c-7ac8-4b60-aebe-04d6504a8a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538a8e7-08bf-4803-a054-b93b3a04cb77}" ma:internalName="TaxCatchAll" ma:showField="CatchAllData" ma:web="0e0e584c-7ac8-4b60-aebe-04d6504a8a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2FC053-E2DE-4FB2-B8F5-197D137C952E}">
  <ds:schemaRefs>
    <ds:schemaRef ds:uri="http://schemas.microsoft.com/office/2006/metadata/properties"/>
    <ds:schemaRef ds:uri="http://schemas.microsoft.com/office/infopath/2007/PartnerControls"/>
    <ds:schemaRef ds:uri="0e0e584c-7ac8-4b60-aebe-04d6504a8ac7"/>
    <ds:schemaRef ds:uri="cbba18cb-b653-4b88-be51-a5544ee9e5f8"/>
  </ds:schemaRefs>
</ds:datastoreItem>
</file>

<file path=customXml/itemProps2.xml><?xml version="1.0" encoding="utf-8"?>
<ds:datastoreItem xmlns:ds="http://schemas.openxmlformats.org/officeDocument/2006/customXml" ds:itemID="{96F5AFBE-3521-4B74-9EF8-879FD524C8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ba18cb-b653-4b88-be51-a5544ee9e5f8"/>
    <ds:schemaRef ds:uri="0e0e584c-7ac8-4b60-aebe-04d6504a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F3E953-C26B-4707-8431-D84184A524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Table of Contents</vt:lpstr>
      <vt:lpstr>US GAAP Balance Sheet</vt:lpstr>
      <vt:lpstr>US GAAP P&amp;L</vt:lpstr>
      <vt:lpstr>Cash Flow Statement</vt:lpstr>
      <vt:lpstr>EBITDA</vt:lpstr>
      <vt:lpstr>Acq CapEx</vt:lpstr>
      <vt:lpstr>Other Metrics</vt:lpstr>
      <vt:lpstr>Portfolio Attributes</vt:lpstr>
      <vt:lpstr>FS_Balance_Sheet</vt:lpstr>
      <vt:lpstr>FS_Cash_Flow</vt:lpstr>
      <vt:lpstr>FS_Stmt_Of_Operation</vt:lpstr>
      <vt:lpstr>MDA_T1</vt:lpstr>
      <vt:lpstr>MDA_T2</vt:lpstr>
      <vt:lpstr>'Other Metrics'!MDA_T3</vt:lpstr>
      <vt:lpstr>'Portfolio Attributes'!Print_Area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McLaughlin</dc:creator>
  <cp:keywords/>
  <dc:description/>
  <cp:lastModifiedBy>Jason Harbes</cp:lastModifiedBy>
  <cp:revision/>
  <dcterms:created xsi:type="dcterms:W3CDTF">2020-09-18T19:53:34Z</dcterms:created>
  <dcterms:modified xsi:type="dcterms:W3CDTF">2022-12-21T21:53:41Z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0x010100506D9A147317984A8595C40E39EFAE62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ies>
</file>